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Export\00_DPB\2024\JURAJOV_DVOR\ZALBY_AKTUAL\"/>
    </mc:Choice>
  </mc:AlternateContent>
  <bookViews>
    <workbookView xWindow="0" yWindow="0" windowWidth="0" windowHeight="0"/>
  </bookViews>
  <sheets>
    <sheet name="Rekapitulácia stavby" sheetId="1" r:id="rId1"/>
    <sheet name="02_usek - žlab pri stojan..." sheetId="2" r:id="rId2"/>
    <sheet name="Zoznam figúr" sheetId="3" r:id="rId3"/>
  </sheets>
  <definedNames>
    <definedName name="_xlnm.Print_Area" localSheetId="0">'Rekapitulácia stavby'!$D$4:$AO$76,'Rekapitulácia stavby'!$C$82:$AQ$104</definedName>
    <definedName name="_xlnm.Print_Titles" localSheetId="0">'Rekapitulácia stavby'!$92:$92</definedName>
    <definedName name="_xlnm._FilterDatabase" localSheetId="1" hidden="1">'02_usek - žlab pri stojan...'!$C$136:$K$179</definedName>
    <definedName name="_xlnm.Print_Area" localSheetId="1">'02_usek - žlab pri stojan...'!$C$4:$J$76,'02_usek - žlab pri stojan...'!$C$82:$J$116,'02_usek - žlab pri stojan...'!$C$122:$J$179</definedName>
    <definedName name="_xlnm.Print_Titles" localSheetId="1">'02_usek - žlab pri stojan...'!$136:$136</definedName>
    <definedName name="_xlnm.Print_Area" localSheetId="2">'Zoznam figúr'!$C$4:$G$33</definedName>
    <definedName name="_xlnm.Print_Titles" localSheetId="2">'Zoznam figúr'!$9:$9</definedName>
  </definedNames>
  <calcPr/>
</workbook>
</file>

<file path=xl/calcChain.xml><?xml version="1.0" encoding="utf-8"?>
<calcChain xmlns="http://schemas.openxmlformats.org/spreadsheetml/2006/main">
  <c i="3" l="1" r="D7"/>
  <c i="2" r="J41"/>
  <c r="J40"/>
  <c i="1" r="AY96"/>
  <c i="2" r="J39"/>
  <c i="1" r="AX96"/>
  <c i="2" r="BI179"/>
  <c r="BH179"/>
  <c r="BG179"/>
  <c r="BE179"/>
  <c r="BK179"/>
  <c r="J179"/>
  <c r="BF179"/>
  <c r="BI178"/>
  <c r="BH178"/>
  <c r="BG178"/>
  <c r="BE178"/>
  <c r="BK178"/>
  <c r="J178"/>
  <c r="BF178"/>
  <c r="BI177"/>
  <c r="BH177"/>
  <c r="BG177"/>
  <c r="BE177"/>
  <c r="BK177"/>
  <c r="J177"/>
  <c r="BF177"/>
  <c r="BI176"/>
  <c r="BH176"/>
  <c r="BG176"/>
  <c r="BE176"/>
  <c r="BK176"/>
  <c r="J176"/>
  <c r="BF176"/>
  <c r="BI175"/>
  <c r="BH175"/>
  <c r="BG175"/>
  <c r="BE175"/>
  <c r="BK175"/>
  <c r="J175"/>
  <c r="BF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T139"/>
  <c r="R140"/>
  <c r="R139"/>
  <c r="P140"/>
  <c r="P139"/>
  <c r="F133"/>
  <c r="F131"/>
  <c r="E129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F93"/>
  <c r="F91"/>
  <c r="E89"/>
  <c r="J26"/>
  <c r="E26"/>
  <c r="J94"/>
  <c r="J25"/>
  <c r="J23"/>
  <c r="E23"/>
  <c r="J93"/>
  <c r="J22"/>
  <c r="J20"/>
  <c r="E20"/>
  <c r="F94"/>
  <c r="J19"/>
  <c r="J14"/>
  <c r="J131"/>
  <c r="E7"/>
  <c r="E12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163"/>
  <c r="BK155"/>
  <c r="J140"/>
  <c r="J152"/>
  <c r="BK157"/>
  <c r="BK154"/>
  <c r="BK140"/>
  <c r="J165"/>
  <c r="J163"/>
  <c r="J157"/>
  <c i="1" r="AS95"/>
  <c i="2" r="BK167"/>
  <c r="J154"/>
  <c r="BK143"/>
  <c r="BK159"/>
  <c r="J155"/>
  <c r="J143"/>
  <c r="J153"/>
  <c r="BK160"/>
  <c r="BK142"/>
  <c r="BK151"/>
  <c r="BK169"/>
  <c r="J162"/>
  <c r="J158"/>
  <c r="BK147"/>
  <c r="J171"/>
  <c r="BK158"/>
  <c r="J156"/>
  <c r="BK153"/>
  <c r="J160"/>
  <c r="BK171"/>
  <c r="J146"/>
  <c r="J149"/>
  <c r="J169"/>
  <c r="BK156"/>
  <c r="J147"/>
  <c r="BK149"/>
  <c r="J173"/>
  <c r="J159"/>
  <c r="BK173"/>
  <c r="J148"/>
  <c r="J151"/>
  <c r="BK152"/>
  <c r="J167"/>
  <c r="J150"/>
  <c r="BK164"/>
  <c r="J142"/>
  <c r="BK145"/>
  <c r="BK148"/>
  <c r="J164"/>
  <c r="BK162"/>
  <c r="J145"/>
  <c r="BK165"/>
  <c r="BK150"/>
  <c r="BK146"/>
  <c l="1" r="T141"/>
  <c r="T138"/>
  <c r="T137"/>
  <c r="R141"/>
  <c r="R138"/>
  <c r="R137"/>
  <c r="R144"/>
  <c r="P141"/>
  <c r="P138"/>
  <c r="P137"/>
  <c i="1" r="AU96"/>
  <c i="2" r="T144"/>
  <c r="R168"/>
  <c r="BK141"/>
  <c r="J141"/>
  <c r="J101"/>
  <c r="P144"/>
  <c r="BK168"/>
  <c r="J168"/>
  <c r="J104"/>
  <c r="P168"/>
  <c r="T168"/>
  <c r="BK144"/>
  <c r="J144"/>
  <c r="J102"/>
  <c r="BK174"/>
  <c r="J174"/>
  <c r="J105"/>
  <c r="BK139"/>
  <c r="BK166"/>
  <c r="J166"/>
  <c r="J103"/>
  <c r="E85"/>
  <c r="J134"/>
  <c r="BF142"/>
  <c r="BF143"/>
  <c r="BF149"/>
  <c r="J91"/>
  <c r="J133"/>
  <c r="BF151"/>
  <c r="BF140"/>
  <c r="BF157"/>
  <c r="BF163"/>
  <c r="BF165"/>
  <c r="BF167"/>
  <c r="BF169"/>
  <c r="BF148"/>
  <c r="BF160"/>
  <c r="BF162"/>
  <c r="F134"/>
  <c r="BF153"/>
  <c r="BF156"/>
  <c r="BF145"/>
  <c r="BF152"/>
  <c r="BF159"/>
  <c r="BF164"/>
  <c r="BF171"/>
  <c r="BF173"/>
  <c r="BF147"/>
  <c r="BF150"/>
  <c r="BF155"/>
  <c r="BF158"/>
  <c r="BF146"/>
  <c r="BF154"/>
  <c i="1" r="AS94"/>
  <c i="2" r="F37"/>
  <c i="1" r="AZ96"/>
  <c r="AZ95"/>
  <c r="AV95"/>
  <c i="2" r="F40"/>
  <c i="1" r="BC96"/>
  <c r="BC95"/>
  <c r="AY95"/>
  <c i="2" r="F41"/>
  <c i="1" r="BD96"/>
  <c r="BD95"/>
  <c r="BD94"/>
  <c r="W36"/>
  <c i="2" r="J37"/>
  <c i="1" r="AV96"/>
  <c i="2" r="F39"/>
  <c i="1" r="BB96"/>
  <c r="BB95"/>
  <c r="AX95"/>
  <c r="AU95"/>
  <c r="AU94"/>
  <c i="2" l="1" r="BK138"/>
  <c r="J138"/>
  <c r="J99"/>
  <c r="J139"/>
  <c r="J100"/>
  <c i="1" r="BB94"/>
  <c r="AX94"/>
  <c r="BC94"/>
  <c r="W35"/>
  <c r="AZ94"/>
  <c i="2" l="1" r="BK137"/>
  <c r="J137"/>
  <c r="J98"/>
  <c r="J32"/>
  <c r="J114"/>
  <c r="BF114"/>
  <c r="F38"/>
  <c i="1" r="BA96"/>
  <c r="BA95"/>
  <c r="AW95"/>
  <c r="AT95"/>
  <c r="AY94"/>
  <c r="W34"/>
  <c r="AV94"/>
  <c i="2" l="1" r="J38"/>
  <c i="1" r="AW96"/>
  <c r="AT96"/>
  <c r="BA94"/>
  <c r="AW94"/>
  <c r="AK33"/>
  <c i="2" r="J108"/>
  <c r="J116"/>
  <c l="1" r="J33"/>
  <c i="1" r="AT94"/>
  <c i="2" r="J34"/>
  <c i="1" r="AG96"/>
  <c r="AG95"/>
  <c r="AN95"/>
  <c r="W33"/>
  <c i="2" l="1" r="J43"/>
  <c i="1" r="AN96"/>
  <c r="AG94"/>
  <c r="AK26"/>
  <c l="1" r="AN94"/>
  <c r="AG100"/>
  <c r="AV100"/>
  <c r="BY100"/>
  <c r="AG99"/>
  <c r="AV99"/>
  <c r="BY99"/>
  <c r="AG101"/>
  <c r="AV101"/>
  <c r="BY101"/>
  <c r="AG102"/>
  <c r="AV102"/>
  <c r="BY102"/>
  <c l="1" r="CD102"/>
  <c r="CD99"/>
  <c r="CD100"/>
  <c r="CD101"/>
  <c r="AN101"/>
  <c r="AG98"/>
  <c r="AK27"/>
  <c r="AN99"/>
  <c r="AN102"/>
  <c r="AN100"/>
  <c r="AK32"/>
  <c l="1" r="AK29"/>
  <c r="AG104"/>
  <c r="AN98"/>
  <c r="AN104"/>
  <c r="W32"/>
  <c l="1"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<sst xmlns="http://schemas.openxmlformats.org/spreadsheetml/2006/main">
  <si>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</si>
  <si>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</si>
  <si>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</si>
  <si>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</si>
  <si>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</si>
  <si>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{e11bff40-6320-46bf-bf61-09cd55a730bc}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</si>
  <si>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</si>
  <si>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</si>
  <si>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</si>
  <si>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</si>
  <si>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</si>
  <si>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</si>
  <si>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</si>
  <si>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0224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</si>
  <si>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</si>
  <si>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</si>
  <si>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</si>
  <si>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</si>
  <si>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</si>
  <si>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</si>
  <si>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</si>
  <si>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</si>
  <si>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8. 3. 2024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</si>
  <si>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</si>
  <si>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</si>
  <si>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</si>
  <si>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</si>
  <si>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</si>
  <si>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</si>
  <si>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</si>
  <si>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</si>
  <si>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</si>
  <si>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</si>
  <si>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</si>
  <si>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</si>
  <si>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</si>
  <si>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</si>
  <si>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</si>
  <si>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</si>
  <si>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</si>
  <si>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</si>
  <si>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</si>
  <si>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</si>
  <si>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</si>
  <si>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</si>
  <si>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</si>
  <si>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</si>
  <si>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</si>
  <si>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</si>
  <si>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</si>
  <si>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</si>
  <si>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</si>
  <si>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</si>
  <si>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</si>
  <si>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</si>
  <si>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</si>
  <si>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</si>
  <si>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</si>
  <si>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</si>
  <si>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</si>
  <si>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</si>
  <si>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</si>
  <si>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</si>
  <si>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</si>
  <si>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</si>
  <si>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</si>
  <si>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</si>
  <si>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</si>
  <si>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</si>
  <si>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</si>
  <si>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</si>
  <si>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</si>
  <si>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</si>
  <si>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</si>
  <si>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</si>
  <si>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</si>
  <si>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</si>
  <si>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</si>
  <si>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</si>
  <si>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</si>
  <si>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</si>
  <si>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</si>
  <si>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</si>
  <si>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Výmena žlabov pri stojanoch čerpacej stanice</t>
  </si>
  <si>
    <t>STA</t>
  </si>
  <si>
    <t>1</t>
  </si>
  <si>
    <t>{78e8e1a6-30f1-402d-82cd-572cf3c97ce9}</t>
  </si>
  <si>
    <t>/</t>
  </si>
  <si>
    <t>02_usek</t>
  </si>
  <si>
    <t>žlab pri stojane č. 2</t>
  </si>
  <si>
    <t>Časť</t>
  </si>
  <si>
    <t>2</t>
  </si>
  <si>
    <t>{2736b18a-9654-433f-ad88-56e744595db3}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</si>
  <si>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</si>
  <si>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</si>
  <si>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</si>
  <si>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</si>
  <si>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</si>
  <si>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</si>
  <si>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</si>
  <si>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</si>
  <si>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</si>
  <si>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</si>
  <si>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</si>
  <si>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01 - Výmena žlabov pri stojanoch čerpacej stanice</t>
  </si>
  <si>
    <t>Časť:</t>
  </si>
  <si>
    <t>02_usek - žlab pri stojane č. 2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</si>
  <si>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</si>
  <si>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</si>
  <si>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</si>
  <si>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</si>
  <si>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</si>
  <si>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</si>
  <si>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</si>
  <si>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</si>
  <si>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</si>
  <si>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</si>
  <si>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99 - Presun hmôt HSV</t>
  </si>
  <si>
    <t>POZ - POZNÁMKY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</si>
  <si>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</si>
  <si>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</si>
  <si>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</si>
  <si>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</si>
  <si>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</si>
  <si>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</si>
  <si>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</si>
  <si>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</si>
  <si>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</si>
  <si>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</si>
  <si>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</si>
  <si>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</si>
  <si>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</si>
  <si>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</si>
  <si>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</si>
  <si>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</si>
  <si>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</si>
  <si>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</si>
  <si>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</si>
  <si>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</si>
  <si>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</si>
  <si>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</si>
  <si>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</si>
  <si>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</si>
  <si>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</si>
  <si>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</si>
  <si>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</si>
  <si>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113107132.S</t>
  </si>
  <si>
    <t xml:space="preserve">Odstránenie krytu v ploche do 200 m2 z betónu prostého, hr. vrstvy 150 do 300 mm,  -0,50000t</t>
  </si>
  <si>
    <t>m2</t>
  </si>
  <si>
    <t>4</t>
  </si>
  <si>
    <t>1276539143</t>
  </si>
  <si>
    <t>5</t>
  </si>
  <si>
    <t>Komunikácie</t>
  </si>
  <si>
    <t>581150215.S</t>
  </si>
  <si>
    <t>Kryt cementobetónový cestných komunikácií skupiny CB II pre TDZ II, III a IV, hr. 300 mm</t>
  </si>
  <si>
    <t>-1831461325</t>
  </si>
  <si>
    <t>3</t>
  </si>
  <si>
    <t>582137111.S1</t>
  </si>
  <si>
    <t xml:space="preserve">Kryt cementobetónový s kĺznymi tŕňami príplatok za  povrchovu metličkovu úpravou </t>
  </si>
  <si>
    <t>813803677</t>
  </si>
  <si>
    <t>9</t>
  </si>
  <si>
    <t>Ostatné konštrukcie a práce-búranie</t>
  </si>
  <si>
    <t>919716111.S</t>
  </si>
  <si>
    <t>Oceľová výstuž cementobet. krytu. plôch zo zvar. sietí KARI hmotnosť do 7,5 kg/m2</t>
  </si>
  <si>
    <t>t</t>
  </si>
  <si>
    <t>2032528946</t>
  </si>
  <si>
    <t>919716311.S</t>
  </si>
  <si>
    <t>Vystuženie dilatačných škár v cementobet. kryte klznými tŕňmi priem. 25 mm dĺ. 500 mm</t>
  </si>
  <si>
    <t>ks</t>
  </si>
  <si>
    <t>-1895966265</t>
  </si>
  <si>
    <t>6</t>
  </si>
  <si>
    <t>919721211.S1</t>
  </si>
  <si>
    <t>Čistenie a tesnenie škáry v cementobet. kryte, s vyplnením škár asfaltovou zálievkou, š. 10 mm a hl. 25 mm</t>
  </si>
  <si>
    <t>m</t>
  </si>
  <si>
    <t>-1949897876</t>
  </si>
  <si>
    <t>7</t>
  </si>
  <si>
    <t>919735126.S</t>
  </si>
  <si>
    <t>Rezanie existujúceho betónového krytu alebo podkladu hĺbky nad 250 do 300 mm</t>
  </si>
  <si>
    <t>-1179292277</t>
  </si>
  <si>
    <t>8</t>
  </si>
  <si>
    <t>935114636.S</t>
  </si>
  <si>
    <t>Osadenie odvodňovacieho betónového žľabu pre vysoké zaťaženie s ochrannou hranou svetlej šírky 200 mm a s roštom triedy F 900</t>
  </si>
  <si>
    <t>-455547792</t>
  </si>
  <si>
    <t>M</t>
  </si>
  <si>
    <t>592270008300.S</t>
  </si>
  <si>
    <t>Koncová stena s nátrubkom DN 200, pre žľaby betónové s ochrannou hranou svetlej šírky 200 mm</t>
  </si>
  <si>
    <t>-2105018603</t>
  </si>
  <si>
    <t>10</t>
  </si>
  <si>
    <t>592270016900.S</t>
  </si>
  <si>
    <t>Liatinový rošt plný, dĺ. 0,5 m, F 900, bez spojovacieho materiálu, pre žľaby betónové s ochrannou hranou svetlej šírky 200 mm</t>
  </si>
  <si>
    <t>1389311843</t>
  </si>
  <si>
    <t>11</t>
  </si>
  <si>
    <t>592270035600.S</t>
  </si>
  <si>
    <t>Odvodňovací žľab betónový s ochrannou hranou pre vysokú záťaž, svetlá šírka 200 mm, dĺžky 1 m, so spádom 0,5 %</t>
  </si>
  <si>
    <t>1880493836</t>
  </si>
  <si>
    <t>12</t>
  </si>
  <si>
    <t>935114693.S</t>
  </si>
  <si>
    <t>Osadenie vpustu odvodňovacieho betónového žľabu pre vysoké zaťaženie s ochrannou hranou svetlej šírky 200 mm</t>
  </si>
  <si>
    <t>-895983567</t>
  </si>
  <si>
    <t>13</t>
  </si>
  <si>
    <t>592270008000.S</t>
  </si>
  <si>
    <t>Kalový kôš k zachytávaniu nečistôt pre vpust betónový svetlej šírky 200 mm</t>
  </si>
  <si>
    <t>1984195110</t>
  </si>
  <si>
    <t>14</t>
  </si>
  <si>
    <t>592270017400.S</t>
  </si>
  <si>
    <t>Liatinový rošt, štrbiny 18x220, dĺ. 0,5 m, trieda D 400, s rýchlouzáverom, pre žľaby betónové s ochrannou hranou svetlej šírky 200 mm</t>
  </si>
  <si>
    <t>-224523864</t>
  </si>
  <si>
    <t>15</t>
  </si>
  <si>
    <t>592270037100.S</t>
  </si>
  <si>
    <t>Vpust betónový, lxšxv 500x326x740 mm, s ochrannou hranou a presuvkou DN 200, pre vysokozáťažové betónové žľaby svetlej šírky 200 mm</t>
  </si>
  <si>
    <t>1487775031</t>
  </si>
  <si>
    <t>16</t>
  </si>
  <si>
    <t>959941141.S1</t>
  </si>
  <si>
    <t>Chemická kotva s kotevným svorníkom tesnená chemickou ampulkou do betónu, ŽB, kameňa, s vyvŕtaním otvoru priemeru 18 mm a džky 800 mm</t>
  </si>
  <si>
    <t>-1981536525</t>
  </si>
  <si>
    <t>17</t>
  </si>
  <si>
    <t>976016111.S1</t>
  </si>
  <si>
    <t xml:space="preserve">Vybúranie prefabrikovaných  žľabov  železobetónových,  -0,34500t</t>
  </si>
  <si>
    <t>2030156338</t>
  </si>
  <si>
    <t>18</t>
  </si>
  <si>
    <t>979081111.S</t>
  </si>
  <si>
    <t>Odvoz sutiny a vybúraných hmôt na skládku do 1 km</t>
  </si>
  <si>
    <t>-564086773</t>
  </si>
  <si>
    <t>19</t>
  </si>
  <si>
    <t>979081121.S</t>
  </si>
  <si>
    <t>Odvoz sutiny a vybúraných hmôt na skládku za každý ďalší 1 km</t>
  </si>
  <si>
    <t>1736405636</t>
  </si>
  <si>
    <t>VV</t>
  </si>
  <si>
    <t>11,1*25 'Prepočítané koeficientom množstva</t>
  </si>
  <si>
    <t>979082111.S</t>
  </si>
  <si>
    <t>Vnútrostavenisková doprava sutiny a vybúraných hmôt do 10 m</t>
  </si>
  <si>
    <t>-1670811221</t>
  </si>
  <si>
    <t>21</t>
  </si>
  <si>
    <t>979082121.S</t>
  </si>
  <si>
    <t>Vnútrostavenisková doprava sutiny a vybúraných hmôt za každých ďalších 5 m</t>
  </si>
  <si>
    <t>899448577</t>
  </si>
  <si>
    <t>22</t>
  </si>
  <si>
    <t>979087212.S</t>
  </si>
  <si>
    <t>Nakladanie na dopravné prostriedky pre vodorovnú dopravu sutiny</t>
  </si>
  <si>
    <t>32067741</t>
  </si>
  <si>
    <t>23</t>
  </si>
  <si>
    <t>979089012.S</t>
  </si>
  <si>
    <t>Poplatok za skládku - betón, tehly, dlaždice (17 01) ostatné</t>
  </si>
  <si>
    <t>1274098683</t>
  </si>
  <si>
    <t>99</t>
  </si>
  <si>
    <t>Presun hmôt HSV</t>
  </si>
  <si>
    <t>24</t>
  </si>
  <si>
    <t>998224111.S</t>
  </si>
  <si>
    <t>Presun hmôt pre pozemné komunikácie s krytom monolitickým betónovým akejkoľvek dĺžky objektu</t>
  </si>
  <si>
    <t>1661713961</t>
  </si>
  <si>
    <t>POZ</t>
  </si>
  <si>
    <t>POZNÁMKY</t>
  </si>
  <si>
    <t>25</t>
  </si>
  <si>
    <t>POZNAMKA_2</t>
  </si>
  <si>
    <t xml:space="preserve">K správnemu naceneniu zadania je potrebné preverenie výmer na stavbe a obhliadka  stavby. Naceniť je potrebné jestvujúce zadanie podľa pokynov tendrového  zadávateľa, resp. zmluvy o dielo. Rozdiely uviesť pod čiaru.</t>
  </si>
  <si>
    <t>-1183096249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</si>
  <si>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</si>
  <si>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</si>
  <si>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26</t>
  </si>
  <si>
    <t>POZNAMKA_3</t>
  </si>
  <si>
    <t xml:space="preserve">Kontrolný rozpočet/zadanie pre verejné obstarávanie bol zostavený na základe požiadaviek investora a  po obhliadke uskutočnenej dňa 18.03.2024 za pritomnosti zástupcov investora.</t>
  </si>
  <si>
    <t>512</t>
  </si>
  <si>
    <t>-1805011671</t>
  </si>
  <si>
    <t xml:space="preserve">Poznámka k položke:_x000d_
_x000d_
</t>
  </si>
  <si>
    <t>27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</si>
  <si>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</si>
  <si>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</si>
  <si>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-162628072</t>
  </si>
  <si>
    <t>VP</t>
  </si>
  <si>
    <t xml:space="preserve">  Práce naviac</t>
  </si>
  <si>
    <t>PN</t>
  </si>
  <si>
    <t>ZOZNAM FIGÚR</t>
  </si>
  <si>
    <t>Výmera</t>
  </si>
  <si>
    <t xml:space="preserve"> 01/ 02_usek</t>
  </si>
  <si>
    <t>dl_rezania</t>
  </si>
  <si>
    <t>dl_zlabu*2+0,8*4 "poklop</t>
  </si>
  <si>
    <t>Súčet</t>
  </si>
  <si>
    <t>Použitie figúry:</t>
  </si>
  <si>
    <t>dl_zlabu</t>
  </si>
  <si>
    <t xml:space="preserve">spracovana na 2 nájazdy </t>
  </si>
  <si>
    <t>"výmery prevzate od osloveného zhotovitela+premerena dna 18.3.2024" 13+3,4+8,5</t>
  </si>
  <si>
    <t>plocha_kryt</t>
  </si>
  <si>
    <t>z každej strany žlabu na 1 meter</t>
  </si>
  <si>
    <t>"výmery prevzate od osloveného zhotovitela + premerena na mieste dne 18.3.2024" (13+3,4+8,5)*2</t>
  </si>
  <si>
    <t>"okolo poklopu" 0,8*4*0,5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</si>
</sst>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164" fontId="17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7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2" borderId="23" xfId="0" applyNumberFormat="1" applyFont="1" applyFill="1" applyBorder="1" applyAlignment="1" applyProtection="1">
      <alignment vertical="center"/>
      <protection locked="0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2" fillId="2" borderId="23" xfId="0" applyFont="1" applyFill="1" applyBorder="1" applyAlignment="1" applyProtection="1">
      <alignment horizontal="left" vertical="center"/>
      <protection locked="0"/>
    </xf>
    <xf numFmtId="0" fontId="22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9"/>
      <c r="C4" s="20"/>
      <c r="D4" s="21" t="s">
        <v>8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9</v>
      </c>
      <c r="BE4" s="23" t="s">
        <v>10</v>
      </c>
      <c r="BS4" s="15" t="s">
        <v>11</v>
      </c>
    </row>
    <row r="5" s="1" customFormat="1" ht="12" customHeight="1">
      <c r="B5" s="19"/>
      <c r="C5" s="20"/>
      <c r="D5" s="24" t="s">
        <v>12</v>
      </c>
      <c r="E5" s="20"/>
      <c r="F5" s="20"/>
      <c r="G5" s="20"/>
      <c r="H5" s="20"/>
      <c r="I5" s="20"/>
      <c r="J5" s="20"/>
      <c r="K5" s="25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14</v>
      </c>
      <c r="BS5" s="15" t="s">
        <v>6</v>
      </c>
    </row>
    <row r="6" s="1" customFormat="1" ht="36.96" customHeight="1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8" t="s">
        <v>16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18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19</v>
      </c>
      <c r="E8" s="20"/>
      <c r="F8" s="20"/>
      <c r="G8" s="20"/>
      <c r="H8" s="20"/>
      <c r="I8" s="20"/>
      <c r="J8" s="20"/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21</v>
      </c>
      <c r="AL8" s="20"/>
      <c r="AM8" s="20"/>
      <c r="AN8" s="31" t="s">
        <v>22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24</v>
      </c>
      <c r="AL10" s="20"/>
      <c r="AM10" s="20"/>
      <c r="AN10" s="25" t="s">
        <v>25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28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24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33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ROUND(AG98,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38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39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40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41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42</v>
      </c>
      <c r="E32" s="47"/>
      <c r="F32" s="48" t="s">
        <v>43</v>
      </c>
      <c r="G32" s="47"/>
      <c r="H32" s="47"/>
      <c r="I32" s="47"/>
      <c r="J32" s="47"/>
      <c r="K32" s="47"/>
      <c r="L32" s="49">
        <v>0.20000000000000001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1">
        <f>ROUND(AZ94 + SUM(CD98:CD102),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1">
        <f>ROUND(AV94 + SUM(BY98:BY102), 2)</f>
        <v>0</v>
      </c>
      <c r="AL32" s="50"/>
      <c r="AM32" s="50"/>
      <c r="AN32" s="50"/>
      <c r="AO32" s="50"/>
      <c r="AP32" s="50"/>
      <c r="AQ32" s="50"/>
      <c r="AR32" s="52"/>
      <c r="AS32" s="53"/>
      <c r="AT32" s="53"/>
      <c r="AU32" s="53"/>
      <c r="AV32" s="53"/>
      <c r="AW32" s="53"/>
      <c r="AX32" s="53"/>
      <c r="AY32" s="53"/>
      <c r="AZ32" s="53"/>
      <c r="BE32" s="54"/>
    </row>
    <row r="33" s="3" customFormat="1" ht="14.4" customHeight="1">
      <c r="A33" s="3"/>
      <c r="B33" s="46"/>
      <c r="C33" s="47"/>
      <c r="D33" s="47"/>
      <c r="E33" s="47"/>
      <c r="F33" s="48" t="s">
        <v>44</v>
      </c>
      <c r="G33" s="47"/>
      <c r="H33" s="47"/>
      <c r="I33" s="47"/>
      <c r="J33" s="47"/>
      <c r="K33" s="47"/>
      <c r="L33" s="49">
        <v>0.20000000000000001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ROUND(BA94 + SUM(CE98:CE102),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f>ROUND(AW94 + SUM(BZ98:BZ102), 2)</f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E33" s="54"/>
    </row>
    <row r="34" hidden="1" s="3" customFormat="1" ht="14.4" customHeight="1">
      <c r="A34" s="3"/>
      <c r="B34" s="46"/>
      <c r="C34" s="47"/>
      <c r="D34" s="47"/>
      <c r="E34" s="47"/>
      <c r="F34" s="30" t="s">
        <v>45</v>
      </c>
      <c r="G34" s="47"/>
      <c r="H34" s="47"/>
      <c r="I34" s="47"/>
      <c r="J34" s="47"/>
      <c r="K34" s="47"/>
      <c r="L34" s="55">
        <v>0.20000000000000001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56">
        <f>ROUND(BB94 + SUM(CF98:CF102),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56">
        <v>0</v>
      </c>
      <c r="AL34" s="47"/>
      <c r="AM34" s="47"/>
      <c r="AN34" s="47"/>
      <c r="AO34" s="47"/>
      <c r="AP34" s="47"/>
      <c r="AQ34" s="47"/>
      <c r="AR34" s="57"/>
      <c r="BE34" s="54"/>
    </row>
    <row r="35" hidden="1" s="3" customFormat="1" ht="14.4" customHeight="1">
      <c r="A35" s="3"/>
      <c r="B35" s="46"/>
      <c r="C35" s="47"/>
      <c r="D35" s="47"/>
      <c r="E35" s="47"/>
      <c r="F35" s="30" t="s">
        <v>46</v>
      </c>
      <c r="G35" s="47"/>
      <c r="H35" s="47"/>
      <c r="I35" s="47"/>
      <c r="J35" s="47"/>
      <c r="K35" s="47"/>
      <c r="L35" s="55">
        <v>0.20000000000000001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56">
        <f>ROUND(BC94 + SUM(CG98:CG102),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6">
        <v>0</v>
      </c>
      <c r="AL35" s="47"/>
      <c r="AM35" s="47"/>
      <c r="AN35" s="47"/>
      <c r="AO35" s="47"/>
      <c r="AP35" s="47"/>
      <c r="AQ35" s="47"/>
      <c r="AR35" s="57"/>
      <c r="BE35" s="3"/>
    </row>
    <row r="36" hidden="1" s="3" customFormat="1" ht="14.4" customHeight="1">
      <c r="A36" s="3"/>
      <c r="B36" s="46"/>
      <c r="C36" s="47"/>
      <c r="D36" s="47"/>
      <c r="E36" s="47"/>
      <c r="F36" s="48" t="s">
        <v>47</v>
      </c>
      <c r="G36" s="47"/>
      <c r="H36" s="47"/>
      <c r="I36" s="47"/>
      <c r="J36" s="47"/>
      <c r="K36" s="47"/>
      <c r="L36" s="49">
        <v>0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1">
        <f>ROUND(BD94 + SUM(CH98:CH102), 2)</f>
        <v>0</v>
      </c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1">
        <v>0</v>
      </c>
      <c r="AL36" s="50"/>
      <c r="AM36" s="50"/>
      <c r="AN36" s="50"/>
      <c r="AO36" s="50"/>
      <c r="AP36" s="50"/>
      <c r="AQ36" s="50"/>
      <c r="AR36" s="52"/>
      <c r="AS36" s="53"/>
      <c r="AT36" s="53"/>
      <c r="AU36" s="53"/>
      <c r="AV36" s="53"/>
      <c r="AW36" s="53"/>
      <c r="AX36" s="53"/>
      <c r="AY36" s="53"/>
      <c r="AZ36" s="53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8"/>
      <c r="D38" s="59" t="s">
        <v>48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1" t="s">
        <v>49</v>
      </c>
      <c r="U38" s="60"/>
      <c r="V38" s="60"/>
      <c r="W38" s="60"/>
      <c r="X38" s="62" t="s">
        <v>50</v>
      </c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3">
        <f>SUM(AK29:AK36)</f>
        <v>0</v>
      </c>
      <c r="AL38" s="60"/>
      <c r="AM38" s="60"/>
      <c r="AN38" s="60"/>
      <c r="AO38" s="64"/>
      <c r="AP38" s="58"/>
      <c r="AQ38" s="58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65"/>
      <c r="C49" s="66"/>
      <c r="D49" s="67" t="s">
        <v>51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52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70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0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0" t="s">
        <v>53</v>
      </c>
      <c r="AI60" s="43"/>
      <c r="AJ60" s="43"/>
      <c r="AK60" s="43"/>
      <c r="AL60" s="43"/>
      <c r="AM60" s="70" t="s">
        <v>54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7" t="s">
        <v>55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56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70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0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0" t="s">
        <v>53</v>
      </c>
      <c r="AI75" s="43"/>
      <c r="AJ75" s="43"/>
      <c r="AK75" s="43"/>
      <c r="AL75" s="43"/>
      <c r="AM75" s="70" t="s">
        <v>54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1"/>
      <c r="BE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1"/>
      <c r="BE81" s="38"/>
    </row>
    <row r="82" s="2" customFormat="1" ht="24.96" customHeight="1">
      <c r="A82" s="38"/>
      <c r="B82" s="39"/>
      <c r="C82" s="21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6"/>
      <c r="C84" s="30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0224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E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Depo Jurajov Dvor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>Bratislava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21</v>
      </c>
      <c r="AJ87" s="40"/>
      <c r="AK87" s="40"/>
      <c r="AL87" s="40"/>
      <c r="AM87" s="85" t="str">
        <f>IF(AN8= "","",AN8)</f>
        <v>8. 3. 2024</v>
      </c>
      <c r="AN87" s="85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>Dopravný podnik Bratislava, akciová spoločnosť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31</v>
      </c>
      <c r="AJ89" s="40"/>
      <c r="AK89" s="40"/>
      <c r="AL89" s="40"/>
      <c r="AM89" s="86" t="str">
        <f>IF(E17="","",E17)</f>
        <v xml:space="preserve"> </v>
      </c>
      <c r="AN89" s="77"/>
      <c r="AO89" s="77"/>
      <c r="AP89" s="77"/>
      <c r="AQ89" s="40"/>
      <c r="AR89" s="41"/>
      <c r="AS89" s="87" t="s">
        <v>58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90"/>
      <c r="BE89" s="38"/>
    </row>
    <row r="90" s="2" customFormat="1" ht="15.15" customHeight="1">
      <c r="A90" s="38"/>
      <c r="B90" s="39"/>
      <c r="C90" s="30" t="s">
        <v>29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34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1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4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8"/>
      <c r="BE91" s="38"/>
    </row>
    <row r="92" s="2" customFormat="1" ht="29.28" customHeight="1">
      <c r="A92" s="38"/>
      <c r="B92" s="39"/>
      <c r="C92" s="99" t="s">
        <v>59</v>
      </c>
      <c r="D92" s="100"/>
      <c r="E92" s="100"/>
      <c r="F92" s="100"/>
      <c r="G92" s="100"/>
      <c r="H92" s="101"/>
      <c r="I92" s="102" t="s">
        <v>60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61</v>
      </c>
      <c r="AH92" s="100"/>
      <c r="AI92" s="100"/>
      <c r="AJ92" s="100"/>
      <c r="AK92" s="100"/>
      <c r="AL92" s="100"/>
      <c r="AM92" s="100"/>
      <c r="AN92" s="102" t="s">
        <v>62</v>
      </c>
      <c r="AO92" s="100"/>
      <c r="AP92" s="104"/>
      <c r="AQ92" s="105" t="s">
        <v>63</v>
      </c>
      <c r="AR92" s="41"/>
      <c r="AS92" s="106" t="s">
        <v>64</v>
      </c>
      <c r="AT92" s="107" t="s">
        <v>65</v>
      </c>
      <c r="AU92" s="107" t="s">
        <v>66</v>
      </c>
      <c r="AV92" s="107" t="s">
        <v>67</v>
      </c>
      <c r="AW92" s="107" t="s">
        <v>68</v>
      </c>
      <c r="AX92" s="107" t="s">
        <v>69</v>
      </c>
      <c r="AY92" s="107" t="s">
        <v>70</v>
      </c>
      <c r="AZ92" s="107" t="s">
        <v>71</v>
      </c>
      <c r="BA92" s="107" t="s">
        <v>72</v>
      </c>
      <c r="BB92" s="107" t="s">
        <v>73</v>
      </c>
      <c r="BC92" s="107" t="s">
        <v>74</v>
      </c>
      <c r="BD92" s="108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1"/>
      <c r="BE93" s="38"/>
    </row>
    <row r="94" s="6" customFormat="1" ht="32.4" customHeight="1">
      <c r="A94" s="6"/>
      <c r="B94" s="112"/>
      <c r="C94" s="113" t="s">
        <v>76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ROUND(AG95,2)</f>
        <v>0</v>
      </c>
      <c r="AH94" s="115"/>
      <c r="AI94" s="115"/>
      <c r="AJ94" s="115"/>
      <c r="AK94" s="115"/>
      <c r="AL94" s="115"/>
      <c r="AM94" s="115"/>
      <c r="AN94" s="116">
        <f>SUM(AG94,AT94)</f>
        <v>0</v>
      </c>
      <c r="AO94" s="116"/>
      <c r="AP94" s="116"/>
      <c r="AQ94" s="117" t="s">
        <v>1</v>
      </c>
      <c r="AR94" s="118"/>
      <c r="AS94" s="119">
        <f>ROUND(AS95,2)</f>
        <v>0</v>
      </c>
      <c r="AT94" s="120">
        <f>ROUND(SUM(AV94:AW94),2)</f>
        <v>0</v>
      </c>
      <c r="AU94" s="121">
        <f>ROUND(AU95,5)</f>
        <v>0</v>
      </c>
      <c r="AV94" s="120">
        <f>ROUND(AZ94*L32,2)</f>
        <v>0</v>
      </c>
      <c r="AW94" s="120">
        <f>ROUND(BA94*L33,2)</f>
        <v>0</v>
      </c>
      <c r="AX94" s="120">
        <f>ROUND(BB94*L32,2)</f>
        <v>0</v>
      </c>
      <c r="AY94" s="120">
        <f>ROUND(BC94*L33,2)</f>
        <v>0</v>
      </c>
      <c r="AZ94" s="120">
        <f>ROUND(AZ95,2)</f>
        <v>0</v>
      </c>
      <c r="BA94" s="120">
        <f>ROUND(BA95,2)</f>
        <v>0</v>
      </c>
      <c r="BB94" s="120">
        <f>ROUND(BB95,2)</f>
        <v>0</v>
      </c>
      <c r="BC94" s="120">
        <f>ROUND(BC95,2)</f>
        <v>0</v>
      </c>
      <c r="BD94" s="122">
        <f>ROUND(BD95,2)</f>
        <v>0</v>
      </c>
      <c r="BE94" s="6"/>
      <c r="BS94" s="123" t="s">
        <v>77</v>
      </c>
      <c r="BT94" s="123" t="s">
        <v>78</v>
      </c>
      <c r="BU94" s="124" t="s">
        <v>79</v>
      </c>
      <c r="BV94" s="123" t="s">
        <v>80</v>
      </c>
      <c r="BW94" s="123" t="s">
        <v>5</v>
      </c>
      <c r="BX94" s="123" t="s">
        <v>81</v>
      </c>
      <c r="CL94" s="123" t="s">
        <v>1</v>
      </c>
    </row>
    <row r="95" s="7" customFormat="1" ht="24.75" customHeight="1">
      <c r="A95" s="7"/>
      <c r="B95" s="125"/>
      <c r="C95" s="126"/>
      <c r="D95" s="127" t="s">
        <v>82</v>
      </c>
      <c r="E95" s="127"/>
      <c r="F95" s="127"/>
      <c r="G95" s="127"/>
      <c r="H95" s="127"/>
      <c r="I95" s="128"/>
      <c r="J95" s="127" t="s">
        <v>83</v>
      </c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7"/>
      <c r="V95" s="127"/>
      <c r="W95" s="127"/>
      <c r="X95" s="127"/>
      <c r="Y95" s="127"/>
      <c r="Z95" s="127"/>
      <c r="AA95" s="127"/>
      <c r="AB95" s="127"/>
      <c r="AC95" s="127"/>
      <c r="AD95" s="127"/>
      <c r="AE95" s="127"/>
      <c r="AF95" s="127"/>
      <c r="AG95" s="129">
        <f>ROUND(AG96,2)</f>
        <v>0</v>
      </c>
      <c r="AH95" s="128"/>
      <c r="AI95" s="128"/>
      <c r="AJ95" s="128"/>
      <c r="AK95" s="128"/>
      <c r="AL95" s="128"/>
      <c r="AM95" s="128"/>
      <c r="AN95" s="130">
        <f>SUM(AG95,AT95)</f>
        <v>0</v>
      </c>
      <c r="AO95" s="128"/>
      <c r="AP95" s="128"/>
      <c r="AQ95" s="131" t="s">
        <v>84</v>
      </c>
      <c r="AR95" s="132"/>
      <c r="AS95" s="133">
        <f>ROUND(AS96,2)</f>
        <v>0</v>
      </c>
      <c r="AT95" s="134">
        <f>ROUND(SUM(AV95:AW95),2)</f>
        <v>0</v>
      </c>
      <c r="AU95" s="135">
        <f>ROUND(AU96,5)</f>
        <v>0</v>
      </c>
      <c r="AV95" s="134">
        <f>ROUND(AZ95*L32,2)</f>
        <v>0</v>
      </c>
      <c r="AW95" s="134">
        <f>ROUND(BA95*L33,2)</f>
        <v>0</v>
      </c>
      <c r="AX95" s="134">
        <f>ROUND(BB95*L32,2)</f>
        <v>0</v>
      </c>
      <c r="AY95" s="134">
        <f>ROUND(BC95*L33,2)</f>
        <v>0</v>
      </c>
      <c r="AZ95" s="134">
        <f>ROUND(AZ96,2)</f>
        <v>0</v>
      </c>
      <c r="BA95" s="134">
        <f>ROUND(BA96,2)</f>
        <v>0</v>
      </c>
      <c r="BB95" s="134">
        <f>ROUND(BB96,2)</f>
        <v>0</v>
      </c>
      <c r="BC95" s="134">
        <f>ROUND(BC96,2)</f>
        <v>0</v>
      </c>
      <c r="BD95" s="136">
        <f>ROUND(BD96,2)</f>
        <v>0</v>
      </c>
      <c r="BE95" s="7"/>
      <c r="BS95" s="137" t="s">
        <v>77</v>
      </c>
      <c r="BT95" s="137" t="s">
        <v>85</v>
      </c>
      <c r="BU95" s="137" t="s">
        <v>79</v>
      </c>
      <c r="BV95" s="137" t="s">
        <v>80</v>
      </c>
      <c r="BW95" s="137" t="s">
        <v>86</v>
      </c>
      <c r="BX95" s="137" t="s">
        <v>5</v>
      </c>
      <c r="CL95" s="137" t="s">
        <v>1</v>
      </c>
      <c r="CM95" s="137" t="s">
        <v>78</v>
      </c>
    </row>
    <row r="96" s="4" customFormat="1" ht="16.5" customHeight="1">
      <c r="A96" s="138" t="s">
        <v>87</v>
      </c>
      <c r="B96" s="76"/>
      <c r="C96" s="139"/>
      <c r="D96" s="139"/>
      <c r="E96" s="140" t="s">
        <v>88</v>
      </c>
      <c r="F96" s="140"/>
      <c r="G96" s="140"/>
      <c r="H96" s="140"/>
      <c r="I96" s="140"/>
      <c r="J96" s="139"/>
      <c r="K96" s="140" t="s">
        <v>89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1">
        <f>'02_usek - žlab pri stojan...'!J34</f>
        <v>0</v>
      </c>
      <c r="AH96" s="139"/>
      <c r="AI96" s="139"/>
      <c r="AJ96" s="139"/>
      <c r="AK96" s="139"/>
      <c r="AL96" s="139"/>
      <c r="AM96" s="139"/>
      <c r="AN96" s="141">
        <f>SUM(AG96,AT96)</f>
        <v>0</v>
      </c>
      <c r="AO96" s="139"/>
      <c r="AP96" s="139"/>
      <c r="AQ96" s="142" t="s">
        <v>90</v>
      </c>
      <c r="AR96" s="78"/>
      <c r="AS96" s="143">
        <v>0</v>
      </c>
      <c r="AT96" s="144">
        <f>ROUND(SUM(AV96:AW96),2)</f>
        <v>0</v>
      </c>
      <c r="AU96" s="145">
        <f>'02_usek - žlab pri stojan...'!P137</f>
        <v>0</v>
      </c>
      <c r="AV96" s="144">
        <f>'02_usek - žlab pri stojan...'!J37</f>
        <v>0</v>
      </c>
      <c r="AW96" s="144">
        <f>'02_usek - žlab pri stojan...'!J38</f>
        <v>0</v>
      </c>
      <c r="AX96" s="144">
        <f>'02_usek - žlab pri stojan...'!J39</f>
        <v>0</v>
      </c>
      <c r="AY96" s="144">
        <f>'02_usek - žlab pri stojan...'!J40</f>
        <v>0</v>
      </c>
      <c r="AZ96" s="144">
        <f>'02_usek - žlab pri stojan...'!F37</f>
        <v>0</v>
      </c>
      <c r="BA96" s="144">
        <f>'02_usek - žlab pri stojan...'!F38</f>
        <v>0</v>
      </c>
      <c r="BB96" s="144">
        <f>'02_usek - žlab pri stojan...'!F39</f>
        <v>0</v>
      </c>
      <c r="BC96" s="144">
        <f>'02_usek - žlab pri stojan...'!F40</f>
        <v>0</v>
      </c>
      <c r="BD96" s="146">
        <f>'02_usek - žlab pri stojan...'!F41</f>
        <v>0</v>
      </c>
      <c r="BE96" s="4"/>
      <c r="BT96" s="147" t="s">
        <v>91</v>
      </c>
      <c r="BV96" s="147" t="s">
        <v>80</v>
      </c>
      <c r="BW96" s="147" t="s">
        <v>92</v>
      </c>
      <c r="BX96" s="147" t="s">
        <v>86</v>
      </c>
      <c r="CL96" s="147" t="s">
        <v>1</v>
      </c>
    </row>
    <row r="97"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18"/>
    </row>
    <row r="98" s="2" customFormat="1" ht="30" customHeight="1">
      <c r="A98" s="38"/>
      <c r="B98" s="39"/>
      <c r="C98" s="113" t="s">
        <v>93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116">
        <f>ROUND(SUM(AG99:AG102), 2)</f>
        <v>0</v>
      </c>
      <c r="AH98" s="116"/>
      <c r="AI98" s="116"/>
      <c r="AJ98" s="116"/>
      <c r="AK98" s="116"/>
      <c r="AL98" s="116"/>
      <c r="AM98" s="116"/>
      <c r="AN98" s="116">
        <f>ROUND(SUM(AN99:AN102), 2)</f>
        <v>0</v>
      </c>
      <c r="AO98" s="116"/>
      <c r="AP98" s="116"/>
      <c r="AQ98" s="148"/>
      <c r="AR98" s="41"/>
      <c r="AS98" s="106" t="s">
        <v>94</v>
      </c>
      <c r="AT98" s="107" t="s">
        <v>95</v>
      </c>
      <c r="AU98" s="107" t="s">
        <v>42</v>
      </c>
      <c r="AV98" s="108" t="s">
        <v>65</v>
      </c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19.92" customHeight="1">
      <c r="A99" s="38"/>
      <c r="B99" s="39"/>
      <c r="C99" s="40"/>
      <c r="D99" s="149" t="s">
        <v>96</v>
      </c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40"/>
      <c r="AD99" s="40"/>
      <c r="AE99" s="40"/>
      <c r="AF99" s="40"/>
      <c r="AG99" s="150">
        <f>ROUND(AG94 * AS99, 2)</f>
        <v>0</v>
      </c>
      <c r="AH99" s="141"/>
      <c r="AI99" s="141"/>
      <c r="AJ99" s="141"/>
      <c r="AK99" s="141"/>
      <c r="AL99" s="141"/>
      <c r="AM99" s="141"/>
      <c r="AN99" s="141">
        <f>ROUND(AG99 + AV99, 2)</f>
        <v>0</v>
      </c>
      <c r="AO99" s="141"/>
      <c r="AP99" s="141"/>
      <c r="AQ99" s="40"/>
      <c r="AR99" s="41"/>
      <c r="AS99" s="151">
        <v>0</v>
      </c>
      <c r="AT99" s="152" t="s">
        <v>97</v>
      </c>
      <c r="AU99" s="152" t="s">
        <v>43</v>
      </c>
      <c r="AV99" s="153">
        <f>ROUND(IF(AU99="základná",AG99*L32,IF(AU99="znížená",AG99*L33,0)), 2)</f>
        <v>0</v>
      </c>
      <c r="AW99" s="38"/>
      <c r="AX99" s="38"/>
      <c r="AY99" s="38"/>
      <c r="AZ99" s="38"/>
      <c r="BA99" s="38"/>
      <c r="BB99" s="38"/>
      <c r="BC99" s="38"/>
      <c r="BD99" s="38"/>
      <c r="BE99" s="38"/>
      <c r="BV99" s="15" t="s">
        <v>98</v>
      </c>
      <c r="BY99" s="154">
        <f>IF(AU99="základná",AV99,0)</f>
        <v>0</v>
      </c>
      <c r="BZ99" s="154">
        <f>IF(AU99="znížená",AV99,0)</f>
        <v>0</v>
      </c>
      <c r="CA99" s="154">
        <v>0</v>
      </c>
      <c r="CB99" s="154">
        <v>0</v>
      </c>
      <c r="CC99" s="154">
        <v>0</v>
      </c>
      <c r="CD99" s="154">
        <f>IF(AU99="základná",AG99,0)</f>
        <v>0</v>
      </c>
      <c r="CE99" s="154">
        <f>IF(AU99="znížená",AG99,0)</f>
        <v>0</v>
      </c>
      <c r="CF99" s="154">
        <f>IF(AU99="zákl. prenesená",AG99,0)</f>
        <v>0</v>
      </c>
      <c r="CG99" s="154">
        <f>IF(AU99="zníž. prenesená",AG99,0)</f>
        <v>0</v>
      </c>
      <c r="CH99" s="154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>x</v>
      </c>
    </row>
    <row r="100" s="2" customFormat="1" ht="19.92" customHeight="1">
      <c r="A100" s="38"/>
      <c r="B100" s="39"/>
      <c r="C100" s="40"/>
      <c r="D100" s="155" t="s">
        <v>99</v>
      </c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9"/>
      <c r="AB100" s="149"/>
      <c r="AC100" s="40"/>
      <c r="AD100" s="40"/>
      <c r="AE100" s="40"/>
      <c r="AF100" s="40"/>
      <c r="AG100" s="150">
        <f>ROUND(AG94 * AS100, 2)</f>
        <v>0</v>
      </c>
      <c r="AH100" s="141"/>
      <c r="AI100" s="141"/>
      <c r="AJ100" s="141"/>
      <c r="AK100" s="141"/>
      <c r="AL100" s="141"/>
      <c r="AM100" s="141"/>
      <c r="AN100" s="141">
        <f>ROUND(AG100 + AV100, 2)</f>
        <v>0</v>
      </c>
      <c r="AO100" s="141"/>
      <c r="AP100" s="141"/>
      <c r="AQ100" s="40"/>
      <c r="AR100" s="41"/>
      <c r="AS100" s="151">
        <v>0</v>
      </c>
      <c r="AT100" s="152" t="s">
        <v>97</v>
      </c>
      <c r="AU100" s="152" t="s">
        <v>43</v>
      </c>
      <c r="AV100" s="153">
        <f>ROUND(IF(AU100="základná",AG100*L32,IF(AU100="znížená",AG100*L33,0)), 2)</f>
        <v>0</v>
      </c>
      <c r="AW100" s="38"/>
      <c r="AX100" s="38"/>
      <c r="AY100" s="38"/>
      <c r="AZ100" s="38"/>
      <c r="BA100" s="38"/>
      <c r="BB100" s="38"/>
      <c r="BC100" s="38"/>
      <c r="BD100" s="38"/>
      <c r="BE100" s="38"/>
      <c r="BV100" s="15" t="s">
        <v>100</v>
      </c>
      <c r="BY100" s="154">
        <f>IF(AU100="základná",AV100,0)</f>
        <v>0</v>
      </c>
      <c r="BZ100" s="154">
        <f>IF(AU100="znížená",AV100,0)</f>
        <v>0</v>
      </c>
      <c r="CA100" s="154">
        <v>0</v>
      </c>
      <c r="CB100" s="154">
        <v>0</v>
      </c>
      <c r="CC100" s="154">
        <v>0</v>
      </c>
      <c r="CD100" s="154">
        <f>IF(AU100="základná",AG100,0)</f>
        <v>0</v>
      </c>
      <c r="CE100" s="154">
        <f>IF(AU100="znížená",AG100,0)</f>
        <v>0</v>
      </c>
      <c r="CF100" s="154">
        <f>IF(AU100="zákl. prenesená",AG100,0)</f>
        <v>0</v>
      </c>
      <c r="CG100" s="154">
        <f>IF(AU100="zníž. prenesená",AG100,0)</f>
        <v>0</v>
      </c>
      <c r="CH100" s="154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="2" customFormat="1" ht="19.92" customHeight="1">
      <c r="A101" s="38"/>
      <c r="B101" s="39"/>
      <c r="C101" s="40"/>
      <c r="D101" s="155" t="s">
        <v>99</v>
      </c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40"/>
      <c r="AD101" s="40"/>
      <c r="AE101" s="40"/>
      <c r="AF101" s="40"/>
      <c r="AG101" s="150">
        <f>ROUND(AG94 * AS101, 2)</f>
        <v>0</v>
      </c>
      <c r="AH101" s="141"/>
      <c r="AI101" s="141"/>
      <c r="AJ101" s="141"/>
      <c r="AK101" s="141"/>
      <c r="AL101" s="141"/>
      <c r="AM101" s="141"/>
      <c r="AN101" s="141">
        <f>ROUND(AG101 + AV101, 2)</f>
        <v>0</v>
      </c>
      <c r="AO101" s="141"/>
      <c r="AP101" s="141"/>
      <c r="AQ101" s="40"/>
      <c r="AR101" s="41"/>
      <c r="AS101" s="151">
        <v>0</v>
      </c>
      <c r="AT101" s="152" t="s">
        <v>97</v>
      </c>
      <c r="AU101" s="152" t="s">
        <v>43</v>
      </c>
      <c r="AV101" s="153">
        <f>ROUND(IF(AU101="základná",AG101*L32,IF(AU101="znížená",AG101*L33,0)), 2)</f>
        <v>0</v>
      </c>
      <c r="AW101" s="38"/>
      <c r="AX101" s="38"/>
      <c r="AY101" s="38"/>
      <c r="AZ101" s="38"/>
      <c r="BA101" s="38"/>
      <c r="BB101" s="38"/>
      <c r="BC101" s="38"/>
      <c r="BD101" s="38"/>
      <c r="BE101" s="38"/>
      <c r="BV101" s="15" t="s">
        <v>100</v>
      </c>
      <c r="BY101" s="154">
        <f>IF(AU101="základná",AV101,0)</f>
        <v>0</v>
      </c>
      <c r="BZ101" s="154">
        <f>IF(AU101="znížená",AV101,0)</f>
        <v>0</v>
      </c>
      <c r="CA101" s="154">
        <v>0</v>
      </c>
      <c r="CB101" s="154">
        <v>0</v>
      </c>
      <c r="CC101" s="154">
        <v>0</v>
      </c>
      <c r="CD101" s="154">
        <f>IF(AU101="základná",AG101,0)</f>
        <v>0</v>
      </c>
      <c r="CE101" s="154">
        <f>IF(AU101="znížená",AG101,0)</f>
        <v>0</v>
      </c>
      <c r="CF101" s="154">
        <f>IF(AU101="zákl. prenesená",AG101,0)</f>
        <v>0</v>
      </c>
      <c r="CG101" s="154">
        <f>IF(AU101="zníž. prenesená",AG101,0)</f>
        <v>0</v>
      </c>
      <c r="CH101" s="154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="2" customFormat="1" ht="19.92" customHeight="1">
      <c r="A102" s="38"/>
      <c r="B102" s="39"/>
      <c r="C102" s="40"/>
      <c r="D102" s="155" t="s">
        <v>99</v>
      </c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40"/>
      <c r="AD102" s="40"/>
      <c r="AE102" s="40"/>
      <c r="AF102" s="40"/>
      <c r="AG102" s="150">
        <f>ROUND(AG94 * AS102, 2)</f>
        <v>0</v>
      </c>
      <c r="AH102" s="141"/>
      <c r="AI102" s="141"/>
      <c r="AJ102" s="141"/>
      <c r="AK102" s="141"/>
      <c r="AL102" s="141"/>
      <c r="AM102" s="141"/>
      <c r="AN102" s="141">
        <f>ROUND(AG102 + AV102, 2)</f>
        <v>0</v>
      </c>
      <c r="AO102" s="141"/>
      <c r="AP102" s="141"/>
      <c r="AQ102" s="40"/>
      <c r="AR102" s="41"/>
      <c r="AS102" s="156">
        <v>0</v>
      </c>
      <c r="AT102" s="157" t="s">
        <v>97</v>
      </c>
      <c r="AU102" s="157" t="s">
        <v>43</v>
      </c>
      <c r="AV102" s="146">
        <f>ROUND(IF(AU102="základná",AG102*L32,IF(AU102="znížená",AG102*L33,0)), 2)</f>
        <v>0</v>
      </c>
      <c r="AW102" s="38"/>
      <c r="AX102" s="38"/>
      <c r="AY102" s="38"/>
      <c r="AZ102" s="38"/>
      <c r="BA102" s="38"/>
      <c r="BB102" s="38"/>
      <c r="BC102" s="38"/>
      <c r="BD102" s="38"/>
      <c r="BE102" s="38"/>
      <c r="BV102" s="15" t="s">
        <v>100</v>
      </c>
      <c r="BY102" s="154">
        <f>IF(AU102="základná",AV102,0)</f>
        <v>0</v>
      </c>
      <c r="BZ102" s="154">
        <f>IF(AU102="znížená",AV102,0)</f>
        <v>0</v>
      </c>
      <c r="CA102" s="154">
        <v>0</v>
      </c>
      <c r="CB102" s="154">
        <v>0</v>
      </c>
      <c r="CC102" s="154">
        <v>0</v>
      </c>
      <c r="CD102" s="154">
        <f>IF(AU102="základná",AG102,0)</f>
        <v>0</v>
      </c>
      <c r="CE102" s="154">
        <f>IF(AU102="znížená",AG102,0)</f>
        <v>0</v>
      </c>
      <c r="CF102" s="154">
        <f>IF(AU102="zákl. prenesená",AG102,0)</f>
        <v>0</v>
      </c>
      <c r="CG102" s="154">
        <f>IF(AU102="zníž. prenesená",AG102,0)</f>
        <v>0</v>
      </c>
      <c r="CH102" s="154">
        <f>IF(AU102="nulová",AG102,0)</f>
        <v>0</v>
      </c>
      <c r="CI102" s="15">
        <f>IF(AU102="základná",1,IF(AU102="znížená",2,IF(AU102="zákl. prenesená",4,IF(AU102="zníž. prenesená",5,3))))</f>
        <v>1</v>
      </c>
      <c r="CJ102" s="15">
        <f>IF(AT102="stavebná časť",1,IF(AT102="investičná časť",2,3))</f>
        <v>1</v>
      </c>
      <c r="CK102" s="15" t="str">
        <f>IF(D102="Vyplň vlastné","","x")</f>
        <v/>
      </c>
    </row>
    <row r="103" s="2" customFormat="1" ht="10.8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1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30" customHeight="1">
      <c r="A104" s="38"/>
      <c r="B104" s="39"/>
      <c r="C104" s="158" t="s">
        <v>101</v>
      </c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60">
        <f>ROUND(AG94 + AG98, 2)</f>
        <v>0</v>
      </c>
      <c r="AH104" s="160"/>
      <c r="AI104" s="160"/>
      <c r="AJ104" s="160"/>
      <c r="AK104" s="160"/>
      <c r="AL104" s="160"/>
      <c r="AM104" s="160"/>
      <c r="AN104" s="160">
        <f>ROUND(AN94 + AN98, 2)</f>
        <v>0</v>
      </c>
      <c r="AO104" s="160"/>
      <c r="AP104" s="160"/>
      <c r="AQ104" s="159"/>
      <c r="AR104" s="41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72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73"/>
      <c r="AR105" s="41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LqM+Svp3A58zMZNsX2y3yh9k/9Y8IZKu8avkZGcnKTxZpOAi3CUuQ1F7P0zanF+mblY/Gdcl14UkeXgXb98UhQ==" hashValue="f9phOQwk087ANxe34fqouT8aWwY5qosITxidFV4Dg+PnqqbktAX0JrSRSJ1nG9zPkO8OB5RpDuW4Nv7UIkx8gQ==" algorithmName="SHA-512" password="C549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é sú hodnoty základná, znížená, nulová." sqref="AU98:AU102">
      <formula1>"základná, znížená, nulová"</formula1>
    </dataValidation>
    <dataValidation type="list" allowBlank="1" showInputMessage="1" showErrorMessage="1" error="Povolené sú hodnoty stavebná časť, technologická časť, investičná časť." sqref="AT98:AT102">
      <formula1>"stavebná časť, technologická časť, investičná časť"</formula1>
    </dataValidation>
  </dataValidations>
  <hyperlinks>
    <hyperlink ref="A96" location="'02_usek - žlab pri stoja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18"/>
      <c r="AT3" s="15" t="s">
        <v>78</v>
      </c>
    </row>
    <row r="4" s="1" customFormat="1" ht="24.96" customHeight="1">
      <c r="B4" s="18"/>
      <c r="D4" s="163" t="s">
        <v>102</v>
      </c>
      <c r="L4" s="18"/>
      <c r="M4" s="164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5" t="s">
        <v>15</v>
      </c>
      <c r="L6" s="18"/>
    </row>
    <row r="7" s="1" customFormat="1" ht="16.5" customHeight="1">
      <c r="B7" s="18"/>
      <c r="E7" s="166" t="str">
        <f>'Rekapitulácia stavby'!K6</f>
        <v>Depo Jurajov Dvor</v>
      </c>
      <c r="F7" s="165"/>
      <c r="G7" s="165"/>
      <c r="H7" s="165"/>
      <c r="L7" s="18"/>
    </row>
    <row r="8" s="1" customFormat="1" ht="12" customHeight="1">
      <c r="B8" s="18"/>
      <c r="D8" s="165" t="s">
        <v>103</v>
      </c>
      <c r="L8" s="18"/>
    </row>
    <row r="9" s="2" customFormat="1" ht="16.5" customHeight="1">
      <c r="A9" s="38"/>
      <c r="B9" s="41"/>
      <c r="C9" s="38"/>
      <c r="D9" s="38"/>
      <c r="E9" s="166" t="s">
        <v>104</v>
      </c>
      <c r="F9" s="38"/>
      <c r="G9" s="38"/>
      <c r="H9" s="38"/>
      <c r="I9" s="38"/>
      <c r="J9" s="38"/>
      <c r="K9" s="38"/>
      <c r="L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5" t="s">
        <v>105</v>
      </c>
      <c r="E10" s="38"/>
      <c r="F10" s="38"/>
      <c r="G10" s="38"/>
      <c r="H10" s="38"/>
      <c r="I10" s="38"/>
      <c r="J10" s="38"/>
      <c r="K10" s="38"/>
      <c r="L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7" t="s">
        <v>106</v>
      </c>
      <c r="F11" s="38"/>
      <c r="G11" s="38"/>
      <c r="H11" s="38"/>
      <c r="I11" s="38"/>
      <c r="J11" s="38"/>
      <c r="K11" s="38"/>
      <c r="L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5" t="s">
        <v>17</v>
      </c>
      <c r="E13" s="38"/>
      <c r="F13" s="147" t="s">
        <v>1</v>
      </c>
      <c r="G13" s="38"/>
      <c r="H13" s="38"/>
      <c r="I13" s="165" t="s">
        <v>18</v>
      </c>
      <c r="J13" s="147" t="s">
        <v>1</v>
      </c>
      <c r="K13" s="38"/>
      <c r="L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5" t="s">
        <v>19</v>
      </c>
      <c r="E14" s="38"/>
      <c r="F14" s="147" t="s">
        <v>20</v>
      </c>
      <c r="G14" s="38"/>
      <c r="H14" s="38"/>
      <c r="I14" s="165" t="s">
        <v>21</v>
      </c>
      <c r="J14" s="168" t="str">
        <f>'Rekapitulácia stavby'!AN8</f>
        <v>8. 3. 2024</v>
      </c>
      <c r="K14" s="38"/>
      <c r="L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5" t="s">
        <v>23</v>
      </c>
      <c r="E16" s="38"/>
      <c r="F16" s="38"/>
      <c r="G16" s="38"/>
      <c r="H16" s="38"/>
      <c r="I16" s="165" t="s">
        <v>24</v>
      </c>
      <c r="J16" s="147" t="s">
        <v>25</v>
      </c>
      <c r="K16" s="38"/>
      <c r="L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7" t="s">
        <v>26</v>
      </c>
      <c r="F17" s="38"/>
      <c r="G17" s="38"/>
      <c r="H17" s="38"/>
      <c r="I17" s="165" t="s">
        <v>27</v>
      </c>
      <c r="J17" s="147" t="s">
        <v>28</v>
      </c>
      <c r="K17" s="38"/>
      <c r="L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5" t="s">
        <v>29</v>
      </c>
      <c r="E19" s="38"/>
      <c r="F19" s="38"/>
      <c r="G19" s="38"/>
      <c r="H19" s="38"/>
      <c r="I19" s="165" t="s">
        <v>24</v>
      </c>
      <c r="J19" s="31" t="str">
        <f>'Rekapitulácia stavby'!AN13</f>
        <v>Vyplň údaj</v>
      </c>
      <c r="K19" s="38"/>
      <c r="L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'Rekapitulácia stavby'!E14</f>
        <v>Vyplň údaj</v>
      </c>
      <c r="F20" s="147"/>
      <c r="G20" s="147"/>
      <c r="H20" s="147"/>
      <c r="I20" s="165" t="s">
        <v>27</v>
      </c>
      <c r="J20" s="31" t="str">
        <f>'Rekapitulácia stavby'!AN14</f>
        <v>Vyplň údaj</v>
      </c>
      <c r="K20" s="38"/>
      <c r="L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5" t="s">
        <v>31</v>
      </c>
      <c r="E22" s="38"/>
      <c r="F22" s="38"/>
      <c r="G22" s="38"/>
      <c r="H22" s="38"/>
      <c r="I22" s="165" t="s">
        <v>24</v>
      </c>
      <c r="J22" s="147" t="str">
        <f>IF('Rekapitulácia stavby'!AN16="","",'Rekapitulácia stavby'!AN16)</f>
        <v/>
      </c>
      <c r="K22" s="38"/>
      <c r="L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7" t="str">
        <f>IF('Rekapitulácia stavby'!E17="","",'Rekapitulácia stavby'!E17)</f>
        <v xml:space="preserve"> </v>
      </c>
      <c r="F23" s="38"/>
      <c r="G23" s="38"/>
      <c r="H23" s="38"/>
      <c r="I23" s="165" t="s">
        <v>27</v>
      </c>
      <c r="J23" s="147" t="str">
        <f>IF('Rekapitulácia stavby'!AN17="","",'Rekapitulácia stavby'!AN17)</f>
        <v/>
      </c>
      <c r="K23" s="38"/>
      <c r="L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5" t="s">
        <v>34</v>
      </c>
      <c r="E25" s="38"/>
      <c r="F25" s="38"/>
      <c r="G25" s="38"/>
      <c r="H25" s="38"/>
      <c r="I25" s="165" t="s">
        <v>24</v>
      </c>
      <c r="J25" s="147" t="str">
        <f>IF('Rekapitulácia stavby'!AN19="","",'Rekapitulácia stavby'!AN19)</f>
        <v/>
      </c>
      <c r="K25" s="38"/>
      <c r="L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7" t="str">
        <f>IF('Rekapitulácia stavby'!E20="","",'Rekapitulácia stavby'!E20)</f>
        <v xml:space="preserve"> </v>
      </c>
      <c r="F26" s="38"/>
      <c r="G26" s="38"/>
      <c r="H26" s="38"/>
      <c r="I26" s="165" t="s">
        <v>27</v>
      </c>
      <c r="J26" s="147" t="str">
        <f>IF('Rekapitulácia stavby'!AN20="","",'Rekapitulácia stavby'!AN20)</f>
        <v/>
      </c>
      <c r="K26" s="38"/>
      <c r="L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9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5" t="s">
        <v>35</v>
      </c>
      <c r="E28" s="38"/>
      <c r="F28" s="38"/>
      <c r="G28" s="38"/>
      <c r="H28" s="38"/>
      <c r="I28" s="38"/>
      <c r="J28" s="38"/>
      <c r="K28" s="38"/>
      <c r="L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69"/>
      <c r="J29" s="169"/>
      <c r="K29" s="169"/>
      <c r="L29" s="172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3"/>
      <c r="E31" s="173"/>
      <c r="F31" s="173"/>
      <c r="G31" s="173"/>
      <c r="H31" s="173"/>
      <c r="I31" s="173"/>
      <c r="J31" s="173"/>
      <c r="K31" s="173"/>
      <c r="L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147" t="s">
        <v>107</v>
      </c>
      <c r="E32" s="38"/>
      <c r="F32" s="38"/>
      <c r="G32" s="38"/>
      <c r="H32" s="38"/>
      <c r="I32" s="38"/>
      <c r="J32" s="174">
        <f>J98</f>
        <v>0</v>
      </c>
      <c r="K32" s="38"/>
      <c r="L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75" t="s">
        <v>96</v>
      </c>
      <c r="E33" s="38"/>
      <c r="F33" s="38"/>
      <c r="G33" s="38"/>
      <c r="H33" s="38"/>
      <c r="I33" s="38"/>
      <c r="J33" s="174">
        <f>J108</f>
        <v>0</v>
      </c>
      <c r="K33" s="38"/>
      <c r="L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1"/>
      <c r="C34" s="38"/>
      <c r="D34" s="176" t="s">
        <v>38</v>
      </c>
      <c r="E34" s="38"/>
      <c r="F34" s="38"/>
      <c r="G34" s="38"/>
      <c r="H34" s="38"/>
      <c r="I34" s="38"/>
      <c r="J34" s="177">
        <f>ROUND(J32 + J33, 2)</f>
        <v>0</v>
      </c>
      <c r="K34" s="38"/>
      <c r="L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1"/>
      <c r="C35" s="38"/>
      <c r="D35" s="173"/>
      <c r="E35" s="173"/>
      <c r="F35" s="173"/>
      <c r="G35" s="173"/>
      <c r="H35" s="173"/>
      <c r="I35" s="173"/>
      <c r="J35" s="173"/>
      <c r="K35" s="173"/>
      <c r="L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38"/>
      <c r="F36" s="178" t="s">
        <v>40</v>
      </c>
      <c r="G36" s="38"/>
      <c r="H36" s="38"/>
      <c r="I36" s="178" t="s">
        <v>39</v>
      </c>
      <c r="J36" s="178" t="s">
        <v>41</v>
      </c>
      <c r="K36" s="38"/>
      <c r="L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1"/>
      <c r="C37" s="38"/>
      <c r="D37" s="179" t="s">
        <v>42</v>
      </c>
      <c r="E37" s="180" t="s">
        <v>43</v>
      </c>
      <c r="F37" s="181">
        <f>ROUND((ROUND((SUM(BE108:BE115) + SUM(BE137:BE173)),  2) + SUM(BE175:BE179)), 2)</f>
        <v>0</v>
      </c>
      <c r="G37" s="182"/>
      <c r="H37" s="182"/>
      <c r="I37" s="183">
        <v>0.20000000000000001</v>
      </c>
      <c r="J37" s="181">
        <f>ROUND((ROUND(((SUM(BE108:BE115) + SUM(BE137:BE173))*I37),  2) + (SUM(BE175:BE179)*I37)), 2)</f>
        <v>0</v>
      </c>
      <c r="K37" s="38"/>
      <c r="L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1"/>
      <c r="C38" s="38"/>
      <c r="D38" s="38"/>
      <c r="E38" s="180" t="s">
        <v>44</v>
      </c>
      <c r="F38" s="181">
        <f>ROUND((ROUND((SUM(BF108:BF115) + SUM(BF137:BF173)),  2) + SUM(BF175:BF179)), 2)</f>
        <v>0</v>
      </c>
      <c r="G38" s="182"/>
      <c r="H38" s="182"/>
      <c r="I38" s="183">
        <v>0.20000000000000001</v>
      </c>
      <c r="J38" s="181">
        <f>ROUND((ROUND(((SUM(BF108:BF115) + SUM(BF137:BF173))*I38),  2) + (SUM(BF175:BF179)*I38)), 2)</f>
        <v>0</v>
      </c>
      <c r="K38" s="38"/>
      <c r="L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5" t="s">
        <v>45</v>
      </c>
      <c r="F39" s="184">
        <f>ROUND((ROUND((SUM(BG108:BG115) + SUM(BG137:BG173)),  2) + SUM(BG175:BG179)), 2)</f>
        <v>0</v>
      </c>
      <c r="G39" s="38"/>
      <c r="H39" s="38"/>
      <c r="I39" s="185">
        <v>0.20000000000000001</v>
      </c>
      <c r="J39" s="184">
        <f>0</f>
        <v>0</v>
      </c>
      <c r="K39" s="38"/>
      <c r="L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1"/>
      <c r="C40" s="38"/>
      <c r="D40" s="38"/>
      <c r="E40" s="165" t="s">
        <v>46</v>
      </c>
      <c r="F40" s="184">
        <f>ROUND((ROUND((SUM(BH108:BH115) + SUM(BH137:BH173)),  2) + SUM(BH175:BH179)), 2)</f>
        <v>0</v>
      </c>
      <c r="G40" s="38"/>
      <c r="H40" s="38"/>
      <c r="I40" s="185">
        <v>0.20000000000000001</v>
      </c>
      <c r="J40" s="184">
        <f>0</f>
        <v>0</v>
      </c>
      <c r="K40" s="38"/>
      <c r="L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1"/>
      <c r="C41" s="38"/>
      <c r="D41" s="38"/>
      <c r="E41" s="180" t="s">
        <v>47</v>
      </c>
      <c r="F41" s="181">
        <f>ROUND((ROUND((SUM(BI108:BI115) + SUM(BI137:BI173)),  2) + SUM(BI175:BI179)), 2)</f>
        <v>0</v>
      </c>
      <c r="G41" s="182"/>
      <c r="H41" s="182"/>
      <c r="I41" s="183">
        <v>0</v>
      </c>
      <c r="J41" s="181">
        <f>0</f>
        <v>0</v>
      </c>
      <c r="K41" s="38"/>
      <c r="L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1"/>
      <c r="C43" s="186"/>
      <c r="D43" s="187" t="s">
        <v>48</v>
      </c>
      <c r="E43" s="188"/>
      <c r="F43" s="188"/>
      <c r="G43" s="189" t="s">
        <v>49</v>
      </c>
      <c r="H43" s="190" t="s">
        <v>50</v>
      </c>
      <c r="I43" s="188"/>
      <c r="J43" s="191">
        <f>SUM(J34:J41)</f>
        <v>0</v>
      </c>
      <c r="K43" s="192"/>
      <c r="L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1"/>
      <c r="C44" s="38"/>
      <c r="D44" s="38"/>
      <c r="E44" s="38"/>
      <c r="F44" s="38"/>
      <c r="G44" s="38"/>
      <c r="H44" s="38"/>
      <c r="I44" s="38"/>
      <c r="J44" s="38"/>
      <c r="K44" s="38"/>
      <c r="L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9"/>
      <c r="D50" s="193" t="s">
        <v>51</v>
      </c>
      <c r="E50" s="194"/>
      <c r="F50" s="194"/>
      <c r="G50" s="193" t="s">
        <v>52</v>
      </c>
      <c r="H50" s="194"/>
      <c r="I50" s="194"/>
      <c r="J50" s="194"/>
      <c r="K50" s="194"/>
      <c r="L50" s="69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95" t="s">
        <v>53</v>
      </c>
      <c r="E61" s="196"/>
      <c r="F61" s="197" t="s">
        <v>54</v>
      </c>
      <c r="G61" s="195" t="s">
        <v>53</v>
      </c>
      <c r="H61" s="196"/>
      <c r="I61" s="196"/>
      <c r="J61" s="198" t="s">
        <v>54</v>
      </c>
      <c r="K61" s="196"/>
      <c r="L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93" t="s">
        <v>55</v>
      </c>
      <c r="E65" s="199"/>
      <c r="F65" s="199"/>
      <c r="G65" s="193" t="s">
        <v>56</v>
      </c>
      <c r="H65" s="199"/>
      <c r="I65" s="199"/>
      <c r="J65" s="199"/>
      <c r="K65" s="199"/>
      <c r="L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95" t="s">
        <v>53</v>
      </c>
      <c r="E76" s="196"/>
      <c r="F76" s="197" t="s">
        <v>54</v>
      </c>
      <c r="G76" s="195" t="s">
        <v>53</v>
      </c>
      <c r="H76" s="196"/>
      <c r="I76" s="196"/>
      <c r="J76" s="198" t="s">
        <v>54</v>
      </c>
      <c r="K76" s="196"/>
      <c r="L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200"/>
      <c r="C77" s="201"/>
      <c r="D77" s="201"/>
      <c r="E77" s="201"/>
      <c r="F77" s="201"/>
      <c r="G77" s="201"/>
      <c r="H77" s="201"/>
      <c r="I77" s="201"/>
      <c r="J77" s="201"/>
      <c r="K77" s="201"/>
      <c r="L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202"/>
      <c r="C81" s="203"/>
      <c r="D81" s="203"/>
      <c r="E81" s="203"/>
      <c r="F81" s="203"/>
      <c r="G81" s="203"/>
      <c r="H81" s="203"/>
      <c r="I81" s="203"/>
      <c r="J81" s="203"/>
      <c r="K81" s="203"/>
      <c r="L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108</v>
      </c>
      <c r="D82" s="40"/>
      <c r="E82" s="40"/>
      <c r="F82" s="40"/>
      <c r="G82" s="40"/>
      <c r="H82" s="40"/>
      <c r="I82" s="40"/>
      <c r="J82" s="40"/>
      <c r="K82" s="40"/>
      <c r="L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15</v>
      </c>
      <c r="D84" s="40"/>
      <c r="E84" s="40"/>
      <c r="F84" s="40"/>
      <c r="G84" s="40"/>
      <c r="H84" s="40"/>
      <c r="I84" s="40"/>
      <c r="J84" s="40"/>
      <c r="K84" s="40"/>
      <c r="L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204" t="str">
        <f>E7</f>
        <v>Depo Jurajov Dvor</v>
      </c>
      <c r="F85" s="30"/>
      <c r="G85" s="30"/>
      <c r="H85" s="30"/>
      <c r="I85" s="40"/>
      <c r="J85" s="40"/>
      <c r="K85" s="40"/>
      <c r="L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19"/>
      <c r="C86" s="30" t="s">
        <v>103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8"/>
      <c r="B87" s="39"/>
      <c r="C87" s="40"/>
      <c r="D87" s="40"/>
      <c r="E87" s="204" t="s">
        <v>104</v>
      </c>
      <c r="F87" s="40"/>
      <c r="G87" s="40"/>
      <c r="H87" s="40"/>
      <c r="I87" s="40"/>
      <c r="J87" s="40"/>
      <c r="K87" s="40"/>
      <c r="L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0" t="s">
        <v>105</v>
      </c>
      <c r="D88" s="40"/>
      <c r="E88" s="40"/>
      <c r="F88" s="40"/>
      <c r="G88" s="40"/>
      <c r="H88" s="40"/>
      <c r="I88" s="40"/>
      <c r="J88" s="40"/>
      <c r="K88" s="40"/>
      <c r="L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82" t="str">
        <f>E11</f>
        <v>02_usek - žlab pri stojane č. 2</v>
      </c>
      <c r="F89" s="40"/>
      <c r="G89" s="40"/>
      <c r="H89" s="40"/>
      <c r="I89" s="40"/>
      <c r="J89" s="40"/>
      <c r="K89" s="40"/>
      <c r="L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0" t="s">
        <v>19</v>
      </c>
      <c r="D91" s="40"/>
      <c r="E91" s="40"/>
      <c r="F91" s="25" t="str">
        <f>F14</f>
        <v>Bratislava</v>
      </c>
      <c r="G91" s="40"/>
      <c r="H91" s="40"/>
      <c r="I91" s="30" t="s">
        <v>21</v>
      </c>
      <c r="J91" s="85" t="str">
        <f>IF(J14="","",J14)</f>
        <v>8. 3. 2024</v>
      </c>
      <c r="K91" s="40"/>
      <c r="L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0" t="s">
        <v>23</v>
      </c>
      <c r="D93" s="40"/>
      <c r="E93" s="40"/>
      <c r="F93" s="25" t="str">
        <f>E17</f>
        <v>Dopravný podnik Bratislava, akciová spoločnosť</v>
      </c>
      <c r="G93" s="40"/>
      <c r="H93" s="40"/>
      <c r="I93" s="30" t="s">
        <v>31</v>
      </c>
      <c r="J93" s="34" t="str">
        <f>E23</f>
        <v xml:space="preserve"> </v>
      </c>
      <c r="K93" s="40"/>
      <c r="L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0" t="s">
        <v>29</v>
      </c>
      <c r="D94" s="40"/>
      <c r="E94" s="40"/>
      <c r="F94" s="25" t="str">
        <f>IF(E20="","",E20)</f>
        <v>Vyplň údaj</v>
      </c>
      <c r="G94" s="40"/>
      <c r="H94" s="40"/>
      <c r="I94" s="30" t="s">
        <v>34</v>
      </c>
      <c r="J94" s="34" t="str">
        <f>E26</f>
        <v xml:space="preserve"> </v>
      </c>
      <c r="K94" s="40"/>
      <c r="L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205" t="s">
        <v>109</v>
      </c>
      <c r="D96" s="159"/>
      <c r="E96" s="159"/>
      <c r="F96" s="159"/>
      <c r="G96" s="159"/>
      <c r="H96" s="159"/>
      <c r="I96" s="159"/>
      <c r="J96" s="206" t="s">
        <v>110</v>
      </c>
      <c r="K96" s="159"/>
      <c r="L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9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7" t="s">
        <v>111</v>
      </c>
      <c r="D98" s="40"/>
      <c r="E98" s="40"/>
      <c r="F98" s="40"/>
      <c r="G98" s="40"/>
      <c r="H98" s="40"/>
      <c r="I98" s="40"/>
      <c r="J98" s="116">
        <f>J137</f>
        <v>0</v>
      </c>
      <c r="K98" s="40"/>
      <c r="L98" s="69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112</v>
      </c>
    </row>
    <row r="99" s="9" customFormat="1" ht="24.96" customHeight="1">
      <c r="A99" s="9"/>
      <c r="B99" s="208"/>
      <c r="C99" s="209"/>
      <c r="D99" s="210" t="s">
        <v>113</v>
      </c>
      <c r="E99" s="211"/>
      <c r="F99" s="211"/>
      <c r="G99" s="211"/>
      <c r="H99" s="211"/>
      <c r="I99" s="211"/>
      <c r="J99" s="212">
        <f>J138</f>
        <v>0</v>
      </c>
      <c r="K99" s="209"/>
      <c r="L99" s="21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4"/>
      <c r="C100" s="139"/>
      <c r="D100" s="215" t="s">
        <v>114</v>
      </c>
      <c r="E100" s="216"/>
      <c r="F100" s="216"/>
      <c r="G100" s="216"/>
      <c r="H100" s="216"/>
      <c r="I100" s="216"/>
      <c r="J100" s="217">
        <f>J139</f>
        <v>0</v>
      </c>
      <c r="K100" s="139"/>
      <c r="L100" s="21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4"/>
      <c r="C101" s="139"/>
      <c r="D101" s="215" t="s">
        <v>115</v>
      </c>
      <c r="E101" s="216"/>
      <c r="F101" s="216"/>
      <c r="G101" s="216"/>
      <c r="H101" s="216"/>
      <c r="I101" s="216"/>
      <c r="J101" s="217">
        <f>J141</f>
        <v>0</v>
      </c>
      <c r="K101" s="139"/>
      <c r="L101" s="21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4"/>
      <c r="C102" s="139"/>
      <c r="D102" s="215" t="s">
        <v>116</v>
      </c>
      <c r="E102" s="216"/>
      <c r="F102" s="216"/>
      <c r="G102" s="216"/>
      <c r="H102" s="216"/>
      <c r="I102" s="216"/>
      <c r="J102" s="217">
        <f>J144</f>
        <v>0</v>
      </c>
      <c r="K102" s="139"/>
      <c r="L102" s="21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4"/>
      <c r="C103" s="139"/>
      <c r="D103" s="215" t="s">
        <v>117</v>
      </c>
      <c r="E103" s="216"/>
      <c r="F103" s="216"/>
      <c r="G103" s="216"/>
      <c r="H103" s="216"/>
      <c r="I103" s="216"/>
      <c r="J103" s="217">
        <f>J166</f>
        <v>0</v>
      </c>
      <c r="K103" s="139"/>
      <c r="L103" s="21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8"/>
      <c r="C104" s="209"/>
      <c r="D104" s="210" t="s">
        <v>118</v>
      </c>
      <c r="E104" s="211"/>
      <c r="F104" s="211"/>
      <c r="G104" s="211"/>
      <c r="H104" s="211"/>
      <c r="I104" s="211"/>
      <c r="J104" s="212">
        <f>J168</f>
        <v>0</v>
      </c>
      <c r="K104" s="209"/>
      <c r="L104" s="21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1.84" customHeight="1">
      <c r="A105" s="9"/>
      <c r="B105" s="208"/>
      <c r="C105" s="209"/>
      <c r="D105" s="219" t="s">
        <v>119</v>
      </c>
      <c r="E105" s="209"/>
      <c r="F105" s="209"/>
      <c r="G105" s="209"/>
      <c r="H105" s="209"/>
      <c r="I105" s="209"/>
      <c r="J105" s="220">
        <f>J174</f>
        <v>0</v>
      </c>
      <c r="K105" s="209"/>
      <c r="L105" s="21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9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9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9.28" customHeight="1">
      <c r="A108" s="38"/>
      <c r="B108" s="39"/>
      <c r="C108" s="207" t="s">
        <v>120</v>
      </c>
      <c r="D108" s="40"/>
      <c r="E108" s="40"/>
      <c r="F108" s="40"/>
      <c r="G108" s="40"/>
      <c r="H108" s="40"/>
      <c r="I108" s="40"/>
      <c r="J108" s="221">
        <f>ROUND(J109 + J110 + J111 + J112 + J113 + J114,2)</f>
        <v>0</v>
      </c>
      <c r="K108" s="40"/>
      <c r="L108" s="69"/>
      <c r="N108" s="222" t="s">
        <v>42</v>
      </c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8" customHeight="1">
      <c r="A109" s="38"/>
      <c r="B109" s="39"/>
      <c r="C109" s="40"/>
      <c r="D109" s="155" t="s">
        <v>121</v>
      </c>
      <c r="E109" s="149"/>
      <c r="F109" s="149"/>
      <c r="G109" s="40"/>
      <c r="H109" s="40"/>
      <c r="I109" s="40"/>
      <c r="J109" s="150">
        <v>0</v>
      </c>
      <c r="K109" s="40"/>
      <c r="L109" s="223"/>
      <c r="M109" s="224"/>
      <c r="N109" s="225" t="s">
        <v>44</v>
      </c>
      <c r="O109" s="224"/>
      <c r="P109" s="224"/>
      <c r="Q109" s="224"/>
      <c r="R109" s="224"/>
      <c r="S109" s="226"/>
      <c r="T109" s="226"/>
      <c r="U109" s="226"/>
      <c r="V109" s="226"/>
      <c r="W109" s="226"/>
      <c r="X109" s="226"/>
      <c r="Y109" s="226"/>
      <c r="Z109" s="226"/>
      <c r="AA109" s="226"/>
      <c r="AB109" s="226"/>
      <c r="AC109" s="226"/>
      <c r="AD109" s="226"/>
      <c r="AE109" s="226"/>
      <c r="AF109" s="224"/>
      <c r="AG109" s="224"/>
      <c r="AH109" s="224"/>
      <c r="AI109" s="224"/>
      <c r="AJ109" s="224"/>
      <c r="AK109" s="224"/>
      <c r="AL109" s="224"/>
      <c r="AM109" s="224"/>
      <c r="AN109" s="224"/>
      <c r="AO109" s="224"/>
      <c r="AP109" s="224"/>
      <c r="AQ109" s="224"/>
      <c r="AR109" s="224"/>
      <c r="AS109" s="224"/>
      <c r="AT109" s="224"/>
      <c r="AU109" s="224"/>
      <c r="AV109" s="224"/>
      <c r="AW109" s="224"/>
      <c r="AX109" s="224"/>
      <c r="AY109" s="227" t="s">
        <v>122</v>
      </c>
      <c r="AZ109" s="224"/>
      <c r="BA109" s="224"/>
      <c r="BB109" s="224"/>
      <c r="BC109" s="224"/>
      <c r="BD109" s="224"/>
      <c r="BE109" s="228">
        <f>IF(N109="základná",J109,0)</f>
        <v>0</v>
      </c>
      <c r="BF109" s="228">
        <f>IF(N109="znížená",J109,0)</f>
        <v>0</v>
      </c>
      <c r="BG109" s="228">
        <f>IF(N109="zákl. prenesená",J109,0)</f>
        <v>0</v>
      </c>
      <c r="BH109" s="228">
        <f>IF(N109="zníž. prenesená",J109,0)</f>
        <v>0</v>
      </c>
      <c r="BI109" s="228">
        <f>IF(N109="nulová",J109,0)</f>
        <v>0</v>
      </c>
      <c r="BJ109" s="227" t="s">
        <v>91</v>
      </c>
      <c r="BK109" s="224"/>
      <c r="BL109" s="224"/>
      <c r="BM109" s="224"/>
    </row>
    <row r="110" s="2" customFormat="1" ht="18" customHeight="1">
      <c r="A110" s="38"/>
      <c r="B110" s="39"/>
      <c r="C110" s="40"/>
      <c r="D110" s="155" t="s">
        <v>123</v>
      </c>
      <c r="E110" s="149"/>
      <c r="F110" s="149"/>
      <c r="G110" s="40"/>
      <c r="H110" s="40"/>
      <c r="I110" s="40"/>
      <c r="J110" s="150">
        <v>0</v>
      </c>
      <c r="K110" s="40"/>
      <c r="L110" s="223"/>
      <c r="M110" s="224"/>
      <c r="N110" s="225" t="s">
        <v>44</v>
      </c>
      <c r="O110" s="224"/>
      <c r="P110" s="224"/>
      <c r="Q110" s="224"/>
      <c r="R110" s="224"/>
      <c r="S110" s="226"/>
      <c r="T110" s="226"/>
      <c r="U110" s="226"/>
      <c r="V110" s="226"/>
      <c r="W110" s="226"/>
      <c r="X110" s="226"/>
      <c r="Y110" s="226"/>
      <c r="Z110" s="226"/>
      <c r="AA110" s="226"/>
      <c r="AB110" s="226"/>
      <c r="AC110" s="226"/>
      <c r="AD110" s="226"/>
      <c r="AE110" s="226"/>
      <c r="AF110" s="224"/>
      <c r="AG110" s="224"/>
      <c r="AH110" s="224"/>
      <c r="AI110" s="224"/>
      <c r="AJ110" s="224"/>
      <c r="AK110" s="224"/>
      <c r="AL110" s="224"/>
      <c r="AM110" s="224"/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7" t="s">
        <v>122</v>
      </c>
      <c r="AZ110" s="224"/>
      <c r="BA110" s="224"/>
      <c r="BB110" s="224"/>
      <c r="BC110" s="224"/>
      <c r="BD110" s="224"/>
      <c r="BE110" s="228">
        <f>IF(N110="základná",J110,0)</f>
        <v>0</v>
      </c>
      <c r="BF110" s="228">
        <f>IF(N110="znížená",J110,0)</f>
        <v>0</v>
      </c>
      <c r="BG110" s="228">
        <f>IF(N110="zákl. prenesená",J110,0)</f>
        <v>0</v>
      </c>
      <c r="BH110" s="228">
        <f>IF(N110="zníž. prenesená",J110,0)</f>
        <v>0</v>
      </c>
      <c r="BI110" s="228">
        <f>IF(N110="nulová",J110,0)</f>
        <v>0</v>
      </c>
      <c r="BJ110" s="227" t="s">
        <v>91</v>
      </c>
      <c r="BK110" s="224"/>
      <c r="BL110" s="224"/>
      <c r="BM110" s="224"/>
    </row>
    <row r="111" s="2" customFormat="1" ht="18" customHeight="1">
      <c r="A111" s="38"/>
      <c r="B111" s="39"/>
      <c r="C111" s="40"/>
      <c r="D111" s="155" t="s">
        <v>124</v>
      </c>
      <c r="E111" s="149"/>
      <c r="F111" s="149"/>
      <c r="G111" s="40"/>
      <c r="H111" s="40"/>
      <c r="I111" s="40"/>
      <c r="J111" s="150">
        <v>0</v>
      </c>
      <c r="K111" s="40"/>
      <c r="L111" s="223"/>
      <c r="M111" s="224"/>
      <c r="N111" s="225" t="s">
        <v>44</v>
      </c>
      <c r="O111" s="224"/>
      <c r="P111" s="224"/>
      <c r="Q111" s="224"/>
      <c r="R111" s="224"/>
      <c r="S111" s="226"/>
      <c r="T111" s="226"/>
      <c r="U111" s="226"/>
      <c r="V111" s="226"/>
      <c r="W111" s="226"/>
      <c r="X111" s="226"/>
      <c r="Y111" s="226"/>
      <c r="Z111" s="226"/>
      <c r="AA111" s="226"/>
      <c r="AB111" s="226"/>
      <c r="AC111" s="226"/>
      <c r="AD111" s="226"/>
      <c r="AE111" s="226"/>
      <c r="AF111" s="224"/>
      <c r="AG111" s="224"/>
      <c r="AH111" s="224"/>
      <c r="AI111" s="224"/>
      <c r="AJ111" s="224"/>
      <c r="AK111" s="224"/>
      <c r="AL111" s="224"/>
      <c r="AM111" s="224"/>
      <c r="AN111" s="224"/>
      <c r="AO111" s="224"/>
      <c r="AP111" s="224"/>
      <c r="AQ111" s="224"/>
      <c r="AR111" s="224"/>
      <c r="AS111" s="224"/>
      <c r="AT111" s="224"/>
      <c r="AU111" s="224"/>
      <c r="AV111" s="224"/>
      <c r="AW111" s="224"/>
      <c r="AX111" s="224"/>
      <c r="AY111" s="227" t="s">
        <v>122</v>
      </c>
      <c r="AZ111" s="224"/>
      <c r="BA111" s="224"/>
      <c r="BB111" s="224"/>
      <c r="BC111" s="224"/>
      <c r="BD111" s="224"/>
      <c r="BE111" s="228">
        <f>IF(N111="základná",J111,0)</f>
        <v>0</v>
      </c>
      <c r="BF111" s="228">
        <f>IF(N111="znížená",J111,0)</f>
        <v>0</v>
      </c>
      <c r="BG111" s="228">
        <f>IF(N111="zákl. prenesená",J111,0)</f>
        <v>0</v>
      </c>
      <c r="BH111" s="228">
        <f>IF(N111="zníž. prenesená",J111,0)</f>
        <v>0</v>
      </c>
      <c r="BI111" s="228">
        <f>IF(N111="nulová",J111,0)</f>
        <v>0</v>
      </c>
      <c r="BJ111" s="227" t="s">
        <v>91</v>
      </c>
      <c r="BK111" s="224"/>
      <c r="BL111" s="224"/>
      <c r="BM111" s="224"/>
    </row>
    <row r="112" s="2" customFormat="1" ht="18" customHeight="1">
      <c r="A112" s="38"/>
      <c r="B112" s="39"/>
      <c r="C112" s="40"/>
      <c r="D112" s="155" t="s">
        <v>125</v>
      </c>
      <c r="E112" s="149"/>
      <c r="F112" s="149"/>
      <c r="G112" s="40"/>
      <c r="H112" s="40"/>
      <c r="I112" s="40"/>
      <c r="J112" s="150">
        <v>0</v>
      </c>
      <c r="K112" s="40"/>
      <c r="L112" s="223"/>
      <c r="M112" s="224"/>
      <c r="N112" s="225" t="s">
        <v>44</v>
      </c>
      <c r="O112" s="224"/>
      <c r="P112" s="224"/>
      <c r="Q112" s="224"/>
      <c r="R112" s="224"/>
      <c r="S112" s="226"/>
      <c r="T112" s="226"/>
      <c r="U112" s="226"/>
      <c r="V112" s="226"/>
      <c r="W112" s="226"/>
      <c r="X112" s="226"/>
      <c r="Y112" s="226"/>
      <c r="Z112" s="226"/>
      <c r="AA112" s="226"/>
      <c r="AB112" s="226"/>
      <c r="AC112" s="226"/>
      <c r="AD112" s="226"/>
      <c r="AE112" s="226"/>
      <c r="AF112" s="224"/>
      <c r="AG112" s="224"/>
      <c r="AH112" s="224"/>
      <c r="AI112" s="224"/>
      <c r="AJ112" s="224"/>
      <c r="AK112" s="224"/>
      <c r="AL112" s="224"/>
      <c r="AM112" s="224"/>
      <c r="AN112" s="224"/>
      <c r="AO112" s="224"/>
      <c r="AP112" s="224"/>
      <c r="AQ112" s="224"/>
      <c r="AR112" s="224"/>
      <c r="AS112" s="224"/>
      <c r="AT112" s="224"/>
      <c r="AU112" s="224"/>
      <c r="AV112" s="224"/>
      <c r="AW112" s="224"/>
      <c r="AX112" s="224"/>
      <c r="AY112" s="227" t="s">
        <v>122</v>
      </c>
      <c r="AZ112" s="224"/>
      <c r="BA112" s="224"/>
      <c r="BB112" s="224"/>
      <c r="BC112" s="224"/>
      <c r="BD112" s="224"/>
      <c r="BE112" s="228">
        <f>IF(N112="základná",J112,0)</f>
        <v>0</v>
      </c>
      <c r="BF112" s="228">
        <f>IF(N112="znížená",J112,0)</f>
        <v>0</v>
      </c>
      <c r="BG112" s="228">
        <f>IF(N112="zákl. prenesená",J112,0)</f>
        <v>0</v>
      </c>
      <c r="BH112" s="228">
        <f>IF(N112="zníž. prenesená",J112,0)</f>
        <v>0</v>
      </c>
      <c r="BI112" s="228">
        <f>IF(N112="nulová",J112,0)</f>
        <v>0</v>
      </c>
      <c r="BJ112" s="227" t="s">
        <v>91</v>
      </c>
      <c r="BK112" s="224"/>
      <c r="BL112" s="224"/>
      <c r="BM112" s="224"/>
    </row>
    <row r="113" s="2" customFormat="1" ht="18" customHeight="1">
      <c r="A113" s="38"/>
      <c r="B113" s="39"/>
      <c r="C113" s="40"/>
      <c r="D113" s="155" t="s">
        <v>126</v>
      </c>
      <c r="E113" s="149"/>
      <c r="F113" s="149"/>
      <c r="G113" s="40"/>
      <c r="H113" s="40"/>
      <c r="I113" s="40"/>
      <c r="J113" s="150">
        <v>0</v>
      </c>
      <c r="K113" s="40"/>
      <c r="L113" s="223"/>
      <c r="M113" s="224"/>
      <c r="N113" s="225" t="s">
        <v>44</v>
      </c>
      <c r="O113" s="224"/>
      <c r="P113" s="224"/>
      <c r="Q113" s="224"/>
      <c r="R113" s="224"/>
      <c r="S113" s="226"/>
      <c r="T113" s="226"/>
      <c r="U113" s="226"/>
      <c r="V113" s="226"/>
      <c r="W113" s="226"/>
      <c r="X113" s="226"/>
      <c r="Y113" s="226"/>
      <c r="Z113" s="226"/>
      <c r="AA113" s="226"/>
      <c r="AB113" s="226"/>
      <c r="AC113" s="226"/>
      <c r="AD113" s="226"/>
      <c r="AE113" s="226"/>
      <c r="AF113" s="224"/>
      <c r="AG113" s="224"/>
      <c r="AH113" s="224"/>
      <c r="AI113" s="224"/>
      <c r="AJ113" s="224"/>
      <c r="AK113" s="224"/>
      <c r="AL113" s="224"/>
      <c r="AM113" s="224"/>
      <c r="AN113" s="224"/>
      <c r="AO113" s="224"/>
      <c r="AP113" s="224"/>
      <c r="AQ113" s="224"/>
      <c r="AR113" s="224"/>
      <c r="AS113" s="224"/>
      <c r="AT113" s="224"/>
      <c r="AU113" s="224"/>
      <c r="AV113" s="224"/>
      <c r="AW113" s="224"/>
      <c r="AX113" s="224"/>
      <c r="AY113" s="227" t="s">
        <v>122</v>
      </c>
      <c r="AZ113" s="224"/>
      <c r="BA113" s="224"/>
      <c r="BB113" s="224"/>
      <c r="BC113" s="224"/>
      <c r="BD113" s="224"/>
      <c r="BE113" s="228">
        <f>IF(N113="základná",J113,0)</f>
        <v>0</v>
      </c>
      <c r="BF113" s="228">
        <f>IF(N113="znížená",J113,0)</f>
        <v>0</v>
      </c>
      <c r="BG113" s="228">
        <f>IF(N113="zákl. prenesená",J113,0)</f>
        <v>0</v>
      </c>
      <c r="BH113" s="228">
        <f>IF(N113="zníž. prenesená",J113,0)</f>
        <v>0</v>
      </c>
      <c r="BI113" s="228">
        <f>IF(N113="nulová",J113,0)</f>
        <v>0</v>
      </c>
      <c r="BJ113" s="227" t="s">
        <v>91</v>
      </c>
      <c r="BK113" s="224"/>
      <c r="BL113" s="224"/>
      <c r="BM113" s="224"/>
    </row>
    <row r="114" s="2" customFormat="1" ht="18" customHeight="1">
      <c r="A114" s="38"/>
      <c r="B114" s="39"/>
      <c r="C114" s="40"/>
      <c r="D114" s="149" t="s">
        <v>127</v>
      </c>
      <c r="E114" s="40"/>
      <c r="F114" s="40"/>
      <c r="G114" s="40"/>
      <c r="H114" s="40"/>
      <c r="I114" s="40"/>
      <c r="J114" s="150">
        <f>ROUND(J32*T114,2)</f>
        <v>0</v>
      </c>
      <c r="K114" s="40"/>
      <c r="L114" s="223"/>
      <c r="M114" s="224"/>
      <c r="N114" s="225" t="s">
        <v>44</v>
      </c>
      <c r="O114" s="224"/>
      <c r="P114" s="224"/>
      <c r="Q114" s="224"/>
      <c r="R114" s="224"/>
      <c r="S114" s="226"/>
      <c r="T114" s="226"/>
      <c r="U114" s="226"/>
      <c r="V114" s="226"/>
      <c r="W114" s="226"/>
      <c r="X114" s="226"/>
      <c r="Y114" s="226"/>
      <c r="Z114" s="226"/>
      <c r="AA114" s="226"/>
      <c r="AB114" s="226"/>
      <c r="AC114" s="226"/>
      <c r="AD114" s="226"/>
      <c r="AE114" s="226"/>
      <c r="AF114" s="224"/>
      <c r="AG114" s="224"/>
      <c r="AH114" s="224"/>
      <c r="AI114" s="224"/>
      <c r="AJ114" s="224"/>
      <c r="AK114" s="224"/>
      <c r="AL114" s="224"/>
      <c r="AM114" s="224"/>
      <c r="AN114" s="224"/>
      <c r="AO114" s="224"/>
      <c r="AP114" s="224"/>
      <c r="AQ114" s="224"/>
      <c r="AR114" s="224"/>
      <c r="AS114" s="224"/>
      <c r="AT114" s="224"/>
      <c r="AU114" s="224"/>
      <c r="AV114" s="224"/>
      <c r="AW114" s="224"/>
      <c r="AX114" s="224"/>
      <c r="AY114" s="227" t="s">
        <v>128</v>
      </c>
      <c r="AZ114" s="224"/>
      <c r="BA114" s="224"/>
      <c r="BB114" s="224"/>
      <c r="BC114" s="224"/>
      <c r="BD114" s="224"/>
      <c r="BE114" s="228">
        <f>IF(N114="základná",J114,0)</f>
        <v>0</v>
      </c>
      <c r="BF114" s="228">
        <f>IF(N114="znížená",J114,0)</f>
        <v>0</v>
      </c>
      <c r="BG114" s="228">
        <f>IF(N114="zákl. prenesená",J114,0)</f>
        <v>0</v>
      </c>
      <c r="BH114" s="228">
        <f>IF(N114="zníž. prenesená",J114,0)</f>
        <v>0</v>
      </c>
      <c r="BI114" s="228">
        <f>IF(N114="nulová",J114,0)</f>
        <v>0</v>
      </c>
      <c r="BJ114" s="227" t="s">
        <v>91</v>
      </c>
      <c r="BK114" s="224"/>
      <c r="BL114" s="224"/>
      <c r="BM114" s="224"/>
    </row>
    <row r="115" s="2" customForma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9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9.28" customHeight="1">
      <c r="A116" s="38"/>
      <c r="B116" s="39"/>
      <c r="C116" s="158" t="s">
        <v>101</v>
      </c>
      <c r="D116" s="159"/>
      <c r="E116" s="159"/>
      <c r="F116" s="159"/>
      <c r="G116" s="159"/>
      <c r="H116" s="159"/>
      <c r="I116" s="159"/>
      <c r="J116" s="160">
        <f>ROUND(J98+J108,2)</f>
        <v>0</v>
      </c>
      <c r="K116" s="159"/>
      <c r="L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72"/>
      <c r="C117" s="73"/>
      <c r="D117" s="73"/>
      <c r="E117" s="73"/>
      <c r="F117" s="73"/>
      <c r="G117" s="73"/>
      <c r="H117" s="73"/>
      <c r="I117" s="73"/>
      <c r="J117" s="73"/>
      <c r="K117" s="73"/>
      <c r="L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74"/>
      <c r="C121" s="75"/>
      <c r="D121" s="75"/>
      <c r="E121" s="75"/>
      <c r="F121" s="75"/>
      <c r="G121" s="75"/>
      <c r="H121" s="75"/>
      <c r="I121" s="75"/>
      <c r="J121" s="75"/>
      <c r="K121" s="75"/>
      <c r="L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1" t="s">
        <v>129</v>
      </c>
      <c r="D122" s="40"/>
      <c r="E122" s="40"/>
      <c r="F122" s="40"/>
      <c r="G122" s="40"/>
      <c r="H122" s="40"/>
      <c r="I122" s="40"/>
      <c r="J122" s="40"/>
      <c r="K122" s="40"/>
      <c r="L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0" t="s">
        <v>15</v>
      </c>
      <c r="D124" s="40"/>
      <c r="E124" s="40"/>
      <c r="F124" s="40"/>
      <c r="G124" s="40"/>
      <c r="H124" s="40"/>
      <c r="I124" s="40"/>
      <c r="J124" s="40"/>
      <c r="K124" s="40"/>
      <c r="L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204" t="str">
        <f>E7</f>
        <v>Depo Jurajov Dvor</v>
      </c>
      <c r="F125" s="30"/>
      <c r="G125" s="30"/>
      <c r="H125" s="30"/>
      <c r="I125" s="40"/>
      <c r="J125" s="40"/>
      <c r="K125" s="40"/>
      <c r="L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" customFormat="1" ht="12" customHeight="1">
      <c r="B126" s="19"/>
      <c r="C126" s="30" t="s">
        <v>103</v>
      </c>
      <c r="D126" s="20"/>
      <c r="E126" s="20"/>
      <c r="F126" s="20"/>
      <c r="G126" s="20"/>
      <c r="H126" s="20"/>
      <c r="I126" s="20"/>
      <c r="J126" s="20"/>
      <c r="K126" s="20"/>
      <c r="L126" s="18"/>
    </row>
    <row r="127" s="2" customFormat="1" ht="16.5" customHeight="1">
      <c r="A127" s="38"/>
      <c r="B127" s="39"/>
      <c r="C127" s="40"/>
      <c r="D127" s="40"/>
      <c r="E127" s="204" t="s">
        <v>104</v>
      </c>
      <c r="F127" s="40"/>
      <c r="G127" s="40"/>
      <c r="H127" s="40"/>
      <c r="I127" s="40"/>
      <c r="J127" s="40"/>
      <c r="K127" s="40"/>
      <c r="L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0" t="s">
        <v>105</v>
      </c>
      <c r="D128" s="40"/>
      <c r="E128" s="40"/>
      <c r="F128" s="40"/>
      <c r="G128" s="40"/>
      <c r="H128" s="40"/>
      <c r="I128" s="40"/>
      <c r="J128" s="40"/>
      <c r="K128" s="40"/>
      <c r="L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82" t="str">
        <f>E11</f>
        <v>02_usek - žlab pri stojane č. 2</v>
      </c>
      <c r="F129" s="40"/>
      <c r="G129" s="40"/>
      <c r="H129" s="40"/>
      <c r="I129" s="40"/>
      <c r="J129" s="40"/>
      <c r="K129" s="40"/>
      <c r="L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9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0" t="s">
        <v>19</v>
      </c>
      <c r="D131" s="40"/>
      <c r="E131" s="40"/>
      <c r="F131" s="25" t="str">
        <f>F14</f>
        <v>Bratislava</v>
      </c>
      <c r="G131" s="40"/>
      <c r="H131" s="40"/>
      <c r="I131" s="30" t="s">
        <v>21</v>
      </c>
      <c r="J131" s="85" t="str">
        <f>IF(J14="","",J14)</f>
        <v>8. 3. 2024</v>
      </c>
      <c r="K131" s="40"/>
      <c r="L131" s="69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9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0" t="s">
        <v>23</v>
      </c>
      <c r="D133" s="40"/>
      <c r="E133" s="40"/>
      <c r="F133" s="25" t="str">
        <f>E17</f>
        <v>Dopravný podnik Bratislava, akciová spoločnosť</v>
      </c>
      <c r="G133" s="40"/>
      <c r="H133" s="40"/>
      <c r="I133" s="30" t="s">
        <v>31</v>
      </c>
      <c r="J133" s="34" t="str">
        <f>E23</f>
        <v xml:space="preserve"> </v>
      </c>
      <c r="K133" s="40"/>
      <c r="L133" s="69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0" t="s">
        <v>29</v>
      </c>
      <c r="D134" s="40"/>
      <c r="E134" s="40"/>
      <c r="F134" s="25" t="str">
        <f>IF(E20="","",E20)</f>
        <v>Vyplň údaj</v>
      </c>
      <c r="G134" s="40"/>
      <c r="H134" s="40"/>
      <c r="I134" s="30" t="s">
        <v>34</v>
      </c>
      <c r="J134" s="34" t="str">
        <f>E26</f>
        <v xml:space="preserve"> </v>
      </c>
      <c r="K134" s="40"/>
      <c r="L134" s="69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9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29"/>
      <c r="B136" s="230"/>
      <c r="C136" s="231" t="s">
        <v>130</v>
      </c>
      <c r="D136" s="232" t="s">
        <v>63</v>
      </c>
      <c r="E136" s="232" t="s">
        <v>59</v>
      </c>
      <c r="F136" s="232" t="s">
        <v>60</v>
      </c>
      <c r="G136" s="232" t="s">
        <v>131</v>
      </c>
      <c r="H136" s="232" t="s">
        <v>132</v>
      </c>
      <c r="I136" s="232" t="s">
        <v>133</v>
      </c>
      <c r="J136" s="233" t="s">
        <v>110</v>
      </c>
      <c r="K136" s="234" t="s">
        <v>134</v>
      </c>
      <c r="L136" s="235"/>
      <c r="M136" s="106" t="s">
        <v>1</v>
      </c>
      <c r="N136" s="107" t="s">
        <v>42</v>
      </c>
      <c r="O136" s="107" t="s">
        <v>135</v>
      </c>
      <c r="P136" s="107" t="s">
        <v>136</v>
      </c>
      <c r="Q136" s="107" t="s">
        <v>137</v>
      </c>
      <c r="R136" s="107" t="s">
        <v>138</v>
      </c>
      <c r="S136" s="107" t="s">
        <v>139</v>
      </c>
      <c r="T136" s="108" t="s">
        <v>140</v>
      </c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</row>
    <row r="137" s="2" customFormat="1" ht="22.8" customHeight="1">
      <c r="A137" s="38"/>
      <c r="B137" s="39"/>
      <c r="C137" s="113" t="s">
        <v>107</v>
      </c>
      <c r="D137" s="40"/>
      <c r="E137" s="40"/>
      <c r="F137" s="40"/>
      <c r="G137" s="40"/>
      <c r="H137" s="40"/>
      <c r="I137" s="40"/>
      <c r="J137" s="236">
        <f>BK137</f>
        <v>0</v>
      </c>
      <c r="K137" s="40"/>
      <c r="L137" s="41"/>
      <c r="M137" s="109"/>
      <c r="N137" s="237"/>
      <c r="O137" s="110"/>
      <c r="P137" s="238">
        <f>P138+P168+P174</f>
        <v>0</v>
      </c>
      <c r="Q137" s="110"/>
      <c r="R137" s="238">
        <f>R138+R168+R174</f>
        <v>28.746037467279997</v>
      </c>
      <c r="S137" s="110"/>
      <c r="T137" s="239">
        <f>T138+T168+T174</f>
        <v>11.099550000000001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5" t="s">
        <v>77</v>
      </c>
      <c r="AU137" s="15" t="s">
        <v>112</v>
      </c>
      <c r="BK137" s="240">
        <f>BK138+BK168+BK174</f>
        <v>0</v>
      </c>
    </row>
    <row r="138" s="12" customFormat="1" ht="25.92" customHeight="1">
      <c r="A138" s="12"/>
      <c r="B138" s="241"/>
      <c r="C138" s="242"/>
      <c r="D138" s="243" t="s">
        <v>77</v>
      </c>
      <c r="E138" s="244" t="s">
        <v>141</v>
      </c>
      <c r="F138" s="244" t="s">
        <v>142</v>
      </c>
      <c r="G138" s="242"/>
      <c r="H138" s="242"/>
      <c r="I138" s="245"/>
      <c r="J138" s="220">
        <f>BK138</f>
        <v>0</v>
      </c>
      <c r="K138" s="242"/>
      <c r="L138" s="246"/>
      <c r="M138" s="247"/>
      <c r="N138" s="248"/>
      <c r="O138" s="248"/>
      <c r="P138" s="249">
        <f>P139+P141+P144+P166</f>
        <v>0</v>
      </c>
      <c r="Q138" s="248"/>
      <c r="R138" s="249">
        <f>R139+R141+R144+R166</f>
        <v>28.746037467279997</v>
      </c>
      <c r="S138" s="248"/>
      <c r="T138" s="250">
        <f>T139+T141+T144+T166</f>
        <v>11.099550000000001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51" t="s">
        <v>85</v>
      </c>
      <c r="AT138" s="252" t="s">
        <v>77</v>
      </c>
      <c r="AU138" s="252" t="s">
        <v>78</v>
      </c>
      <c r="AY138" s="251" t="s">
        <v>143</v>
      </c>
      <c r="BK138" s="253">
        <f>BK139+BK141+BK144+BK166</f>
        <v>0</v>
      </c>
    </row>
    <row r="139" s="12" customFormat="1" ht="22.8" customHeight="1">
      <c r="A139" s="12"/>
      <c r="B139" s="241"/>
      <c r="C139" s="242"/>
      <c r="D139" s="243" t="s">
        <v>77</v>
      </c>
      <c r="E139" s="254" t="s">
        <v>85</v>
      </c>
      <c r="F139" s="254" t="s">
        <v>144</v>
      </c>
      <c r="G139" s="242"/>
      <c r="H139" s="242"/>
      <c r="I139" s="245"/>
      <c r="J139" s="255">
        <f>BK139</f>
        <v>0</v>
      </c>
      <c r="K139" s="242"/>
      <c r="L139" s="246"/>
      <c r="M139" s="247"/>
      <c r="N139" s="248"/>
      <c r="O139" s="248"/>
      <c r="P139" s="249">
        <f>P140</f>
        <v>0</v>
      </c>
      <c r="Q139" s="248"/>
      <c r="R139" s="249">
        <f>R140</f>
        <v>0</v>
      </c>
      <c r="S139" s="248"/>
      <c r="T139" s="250">
        <f>T140</f>
        <v>8.4809999999999999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51" t="s">
        <v>85</v>
      </c>
      <c r="AT139" s="252" t="s">
        <v>77</v>
      </c>
      <c r="AU139" s="252" t="s">
        <v>85</v>
      </c>
      <c r="AY139" s="251" t="s">
        <v>143</v>
      </c>
      <c r="BK139" s="253">
        <f>BK140</f>
        <v>0</v>
      </c>
    </row>
    <row r="140" s="2" customFormat="1" ht="33" customHeight="1">
      <c r="A140" s="38"/>
      <c r="B140" s="39"/>
      <c r="C140" s="256" t="s">
        <v>85</v>
      </c>
      <c r="D140" s="256" t="s">
        <v>145</v>
      </c>
      <c r="E140" s="257" t="s">
        <v>146</v>
      </c>
      <c r="F140" s="258" t="s">
        <v>147</v>
      </c>
      <c r="G140" s="259" t="s">
        <v>148</v>
      </c>
      <c r="H140" s="260">
        <v>16.962</v>
      </c>
      <c r="I140" s="261"/>
      <c r="J140" s="262">
        <f>ROUND(I140*H140,2)</f>
        <v>0</v>
      </c>
      <c r="K140" s="263"/>
      <c r="L140" s="41"/>
      <c r="M140" s="264" t="s">
        <v>1</v>
      </c>
      <c r="N140" s="265" t="s">
        <v>44</v>
      </c>
      <c r="O140" s="97"/>
      <c r="P140" s="266">
        <f>O140*H140</f>
        <v>0</v>
      </c>
      <c r="Q140" s="266">
        <v>0</v>
      </c>
      <c r="R140" s="266">
        <f>Q140*H140</f>
        <v>0</v>
      </c>
      <c r="S140" s="266">
        <v>0.5</v>
      </c>
      <c r="T140" s="267">
        <f>S140*H140</f>
        <v>8.4809999999999999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68" t="s">
        <v>149</v>
      </c>
      <c r="AT140" s="268" t="s">
        <v>145</v>
      </c>
      <c r="AU140" s="268" t="s">
        <v>91</v>
      </c>
      <c r="AY140" s="15" t="s">
        <v>143</v>
      </c>
      <c r="BE140" s="154">
        <f>IF(N140="základná",J140,0)</f>
        <v>0</v>
      </c>
      <c r="BF140" s="154">
        <f>IF(N140="znížená",J140,0)</f>
        <v>0</v>
      </c>
      <c r="BG140" s="154">
        <f>IF(N140="zákl. prenesená",J140,0)</f>
        <v>0</v>
      </c>
      <c r="BH140" s="154">
        <f>IF(N140="zníž. prenesená",J140,0)</f>
        <v>0</v>
      </c>
      <c r="BI140" s="154">
        <f>IF(N140="nulová",J140,0)</f>
        <v>0</v>
      </c>
      <c r="BJ140" s="15" t="s">
        <v>91</v>
      </c>
      <c r="BK140" s="154">
        <f>ROUND(I140*H140,2)</f>
        <v>0</v>
      </c>
      <c r="BL140" s="15" t="s">
        <v>149</v>
      </c>
      <c r="BM140" s="268" t="s">
        <v>150</v>
      </c>
    </row>
    <row r="141" s="12" customFormat="1" ht="22.8" customHeight="1">
      <c r="A141" s="12"/>
      <c r="B141" s="241"/>
      <c r="C141" s="242"/>
      <c r="D141" s="243" t="s">
        <v>77</v>
      </c>
      <c r="E141" s="254" t="s">
        <v>151</v>
      </c>
      <c r="F141" s="254" t="s">
        <v>152</v>
      </c>
      <c r="G141" s="242"/>
      <c r="H141" s="242"/>
      <c r="I141" s="245"/>
      <c r="J141" s="255">
        <f>BK141</f>
        <v>0</v>
      </c>
      <c r="K141" s="242"/>
      <c r="L141" s="246"/>
      <c r="M141" s="247"/>
      <c r="N141" s="248"/>
      <c r="O141" s="248"/>
      <c r="P141" s="249">
        <f>SUM(P142:P143)</f>
        <v>0</v>
      </c>
      <c r="Q141" s="248"/>
      <c r="R141" s="249">
        <f>SUM(R142:R143)</f>
        <v>20.246182439999998</v>
      </c>
      <c r="S141" s="248"/>
      <c r="T141" s="250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51" t="s">
        <v>85</v>
      </c>
      <c r="AT141" s="252" t="s">
        <v>77</v>
      </c>
      <c r="AU141" s="252" t="s">
        <v>85</v>
      </c>
      <c r="AY141" s="251" t="s">
        <v>143</v>
      </c>
      <c r="BK141" s="253">
        <f>SUM(BK142:BK143)</f>
        <v>0</v>
      </c>
    </row>
    <row r="142" s="2" customFormat="1" ht="24.15" customHeight="1">
      <c r="A142" s="38"/>
      <c r="B142" s="39"/>
      <c r="C142" s="256" t="s">
        <v>91</v>
      </c>
      <c r="D142" s="256" t="s">
        <v>145</v>
      </c>
      <c r="E142" s="257" t="s">
        <v>153</v>
      </c>
      <c r="F142" s="258" t="s">
        <v>154</v>
      </c>
      <c r="G142" s="259" t="s">
        <v>148</v>
      </c>
      <c r="H142" s="260">
        <v>16.962</v>
      </c>
      <c r="I142" s="261"/>
      <c r="J142" s="262">
        <f>ROUND(I142*H142,2)</f>
        <v>0</v>
      </c>
      <c r="K142" s="263"/>
      <c r="L142" s="41"/>
      <c r="M142" s="264" t="s">
        <v>1</v>
      </c>
      <c r="N142" s="265" t="s">
        <v>44</v>
      </c>
      <c r="O142" s="97"/>
      <c r="P142" s="266">
        <f>O142*H142</f>
        <v>0</v>
      </c>
      <c r="Q142" s="266">
        <v>0.69808999999999999</v>
      </c>
      <c r="R142" s="266">
        <f>Q142*H142</f>
        <v>11.84100258</v>
      </c>
      <c r="S142" s="266">
        <v>0</v>
      </c>
      <c r="T142" s="26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68" t="s">
        <v>149</v>
      </c>
      <c r="AT142" s="268" t="s">
        <v>145</v>
      </c>
      <c r="AU142" s="268" t="s">
        <v>91</v>
      </c>
      <c r="AY142" s="15" t="s">
        <v>143</v>
      </c>
      <c r="BE142" s="154">
        <f>IF(N142="základná",J142,0)</f>
        <v>0</v>
      </c>
      <c r="BF142" s="154">
        <f>IF(N142="znížená",J142,0)</f>
        <v>0</v>
      </c>
      <c r="BG142" s="154">
        <f>IF(N142="zákl. prenesená",J142,0)</f>
        <v>0</v>
      </c>
      <c r="BH142" s="154">
        <f>IF(N142="zníž. prenesená",J142,0)</f>
        <v>0</v>
      </c>
      <c r="BI142" s="154">
        <f>IF(N142="nulová",J142,0)</f>
        <v>0</v>
      </c>
      <c r="BJ142" s="15" t="s">
        <v>91</v>
      </c>
      <c r="BK142" s="154">
        <f>ROUND(I142*H142,2)</f>
        <v>0</v>
      </c>
      <c r="BL142" s="15" t="s">
        <v>149</v>
      </c>
      <c r="BM142" s="268" t="s">
        <v>155</v>
      </c>
    </row>
    <row r="143" s="2" customFormat="1" ht="24.15" customHeight="1">
      <c r="A143" s="38"/>
      <c r="B143" s="39"/>
      <c r="C143" s="256" t="s">
        <v>156</v>
      </c>
      <c r="D143" s="256" t="s">
        <v>145</v>
      </c>
      <c r="E143" s="257" t="s">
        <v>157</v>
      </c>
      <c r="F143" s="258" t="s">
        <v>158</v>
      </c>
      <c r="G143" s="259" t="s">
        <v>148</v>
      </c>
      <c r="H143" s="260">
        <v>16.962</v>
      </c>
      <c r="I143" s="261"/>
      <c r="J143" s="262">
        <f>ROUND(I143*H143,2)</f>
        <v>0</v>
      </c>
      <c r="K143" s="263"/>
      <c r="L143" s="41"/>
      <c r="M143" s="264" t="s">
        <v>1</v>
      </c>
      <c r="N143" s="265" t="s">
        <v>44</v>
      </c>
      <c r="O143" s="97"/>
      <c r="P143" s="266">
        <f>O143*H143</f>
        <v>0</v>
      </c>
      <c r="Q143" s="266">
        <v>0.49553000000000003</v>
      </c>
      <c r="R143" s="266">
        <f>Q143*H143</f>
        <v>8.4051798600000005</v>
      </c>
      <c r="S143" s="266">
        <v>0</v>
      </c>
      <c r="T143" s="26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68" t="s">
        <v>149</v>
      </c>
      <c r="AT143" s="268" t="s">
        <v>145</v>
      </c>
      <c r="AU143" s="268" t="s">
        <v>91</v>
      </c>
      <c r="AY143" s="15" t="s">
        <v>143</v>
      </c>
      <c r="BE143" s="154">
        <f>IF(N143="základná",J143,0)</f>
        <v>0</v>
      </c>
      <c r="BF143" s="154">
        <f>IF(N143="znížená",J143,0)</f>
        <v>0</v>
      </c>
      <c r="BG143" s="154">
        <f>IF(N143="zákl. prenesená",J143,0)</f>
        <v>0</v>
      </c>
      <c r="BH143" s="154">
        <f>IF(N143="zníž. prenesená",J143,0)</f>
        <v>0</v>
      </c>
      <c r="BI143" s="154">
        <f>IF(N143="nulová",J143,0)</f>
        <v>0</v>
      </c>
      <c r="BJ143" s="15" t="s">
        <v>91</v>
      </c>
      <c r="BK143" s="154">
        <f>ROUND(I143*H143,2)</f>
        <v>0</v>
      </c>
      <c r="BL143" s="15" t="s">
        <v>149</v>
      </c>
      <c r="BM143" s="268" t="s">
        <v>159</v>
      </c>
    </row>
    <row r="144" s="12" customFormat="1" ht="22.8" customHeight="1">
      <c r="A144" s="12"/>
      <c r="B144" s="241"/>
      <c r="C144" s="242"/>
      <c r="D144" s="243" t="s">
        <v>77</v>
      </c>
      <c r="E144" s="254" t="s">
        <v>160</v>
      </c>
      <c r="F144" s="254" t="s">
        <v>161</v>
      </c>
      <c r="G144" s="242"/>
      <c r="H144" s="242"/>
      <c r="I144" s="245"/>
      <c r="J144" s="255">
        <f>BK144</f>
        <v>0</v>
      </c>
      <c r="K144" s="242"/>
      <c r="L144" s="246"/>
      <c r="M144" s="247"/>
      <c r="N144" s="248"/>
      <c r="O144" s="248"/>
      <c r="P144" s="249">
        <f>SUM(P145:P165)</f>
        <v>0</v>
      </c>
      <c r="Q144" s="248"/>
      <c r="R144" s="249">
        <f>SUM(R145:R165)</f>
        <v>8.4998550272800006</v>
      </c>
      <c r="S144" s="248"/>
      <c r="T144" s="250">
        <f>SUM(T145:T165)</f>
        <v>2.6185499999999999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51" t="s">
        <v>85</v>
      </c>
      <c r="AT144" s="252" t="s">
        <v>77</v>
      </c>
      <c r="AU144" s="252" t="s">
        <v>85</v>
      </c>
      <c r="AY144" s="251" t="s">
        <v>143</v>
      </c>
      <c r="BK144" s="253">
        <f>SUM(BK145:BK165)</f>
        <v>0</v>
      </c>
    </row>
    <row r="145" s="2" customFormat="1" ht="24.15" customHeight="1">
      <c r="A145" s="38"/>
      <c r="B145" s="39"/>
      <c r="C145" s="256" t="s">
        <v>149</v>
      </c>
      <c r="D145" s="256" t="s">
        <v>145</v>
      </c>
      <c r="E145" s="257" t="s">
        <v>162</v>
      </c>
      <c r="F145" s="258" t="s">
        <v>163</v>
      </c>
      <c r="G145" s="259" t="s">
        <v>164</v>
      </c>
      <c r="H145" s="260">
        <v>0.376</v>
      </c>
      <c r="I145" s="261"/>
      <c r="J145" s="262">
        <f>ROUND(I145*H145,2)</f>
        <v>0</v>
      </c>
      <c r="K145" s="263"/>
      <c r="L145" s="41"/>
      <c r="M145" s="264" t="s">
        <v>1</v>
      </c>
      <c r="N145" s="265" t="s">
        <v>44</v>
      </c>
      <c r="O145" s="97"/>
      <c r="P145" s="266">
        <f>O145*H145</f>
        <v>0</v>
      </c>
      <c r="Q145" s="266">
        <v>1.0264547799999999</v>
      </c>
      <c r="R145" s="266">
        <f>Q145*H145</f>
        <v>0.38594699727999998</v>
      </c>
      <c r="S145" s="266">
        <v>0</v>
      </c>
      <c r="T145" s="26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68" t="s">
        <v>149</v>
      </c>
      <c r="AT145" s="268" t="s">
        <v>145</v>
      </c>
      <c r="AU145" s="268" t="s">
        <v>91</v>
      </c>
      <c r="AY145" s="15" t="s">
        <v>143</v>
      </c>
      <c r="BE145" s="154">
        <f>IF(N145="základná",J145,0)</f>
        <v>0</v>
      </c>
      <c r="BF145" s="154">
        <f>IF(N145="znížená",J145,0)</f>
        <v>0</v>
      </c>
      <c r="BG145" s="154">
        <f>IF(N145="zákl. prenesená",J145,0)</f>
        <v>0</v>
      </c>
      <c r="BH145" s="154">
        <f>IF(N145="zníž. prenesená",J145,0)</f>
        <v>0</v>
      </c>
      <c r="BI145" s="154">
        <f>IF(N145="nulová",J145,0)</f>
        <v>0</v>
      </c>
      <c r="BJ145" s="15" t="s">
        <v>91</v>
      </c>
      <c r="BK145" s="154">
        <f>ROUND(I145*H145,2)</f>
        <v>0</v>
      </c>
      <c r="BL145" s="15" t="s">
        <v>149</v>
      </c>
      <c r="BM145" s="268" t="s">
        <v>165</v>
      </c>
    </row>
    <row r="146" s="2" customFormat="1" ht="24.15" customHeight="1">
      <c r="A146" s="38"/>
      <c r="B146" s="39"/>
      <c r="C146" s="256" t="s">
        <v>151</v>
      </c>
      <c r="D146" s="256" t="s">
        <v>145</v>
      </c>
      <c r="E146" s="257" t="s">
        <v>166</v>
      </c>
      <c r="F146" s="258" t="s">
        <v>167</v>
      </c>
      <c r="G146" s="259" t="s">
        <v>168</v>
      </c>
      <c r="H146" s="260">
        <v>9.9000000000000004</v>
      </c>
      <c r="I146" s="261"/>
      <c r="J146" s="262">
        <f>ROUND(I146*H146,2)</f>
        <v>0</v>
      </c>
      <c r="K146" s="263"/>
      <c r="L146" s="41"/>
      <c r="M146" s="264" t="s">
        <v>1</v>
      </c>
      <c r="N146" s="265" t="s">
        <v>44</v>
      </c>
      <c r="O146" s="97"/>
      <c r="P146" s="266">
        <f>O146*H146</f>
        <v>0</v>
      </c>
      <c r="Q146" s="266">
        <v>0.0020200000000000001</v>
      </c>
      <c r="R146" s="266">
        <f>Q146*H146</f>
        <v>0.019998000000000002</v>
      </c>
      <c r="S146" s="266">
        <v>0</v>
      </c>
      <c r="T146" s="26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68" t="s">
        <v>149</v>
      </c>
      <c r="AT146" s="268" t="s">
        <v>145</v>
      </c>
      <c r="AU146" s="268" t="s">
        <v>91</v>
      </c>
      <c r="AY146" s="15" t="s">
        <v>143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15" t="s">
        <v>91</v>
      </c>
      <c r="BK146" s="154">
        <f>ROUND(I146*H146,2)</f>
        <v>0</v>
      </c>
      <c r="BL146" s="15" t="s">
        <v>149</v>
      </c>
      <c r="BM146" s="268" t="s">
        <v>169</v>
      </c>
    </row>
    <row r="147" s="2" customFormat="1" ht="37.8" customHeight="1">
      <c r="A147" s="38"/>
      <c r="B147" s="39"/>
      <c r="C147" s="256" t="s">
        <v>170</v>
      </c>
      <c r="D147" s="256" t="s">
        <v>145</v>
      </c>
      <c r="E147" s="257" t="s">
        <v>171</v>
      </c>
      <c r="F147" s="258" t="s">
        <v>172</v>
      </c>
      <c r="G147" s="259" t="s">
        <v>173</v>
      </c>
      <c r="H147" s="260">
        <v>17.489999999999998</v>
      </c>
      <c r="I147" s="261"/>
      <c r="J147" s="262">
        <f>ROUND(I147*H147,2)</f>
        <v>0</v>
      </c>
      <c r="K147" s="263"/>
      <c r="L147" s="41"/>
      <c r="M147" s="264" t="s">
        <v>1</v>
      </c>
      <c r="N147" s="265" t="s">
        <v>44</v>
      </c>
      <c r="O147" s="97"/>
      <c r="P147" s="266">
        <f>O147*H147</f>
        <v>0</v>
      </c>
      <c r="Q147" s="266">
        <v>0.0043</v>
      </c>
      <c r="R147" s="266">
        <f>Q147*H147</f>
        <v>0.075206999999999996</v>
      </c>
      <c r="S147" s="266">
        <v>0</v>
      </c>
      <c r="T147" s="26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68" t="s">
        <v>149</v>
      </c>
      <c r="AT147" s="268" t="s">
        <v>145</v>
      </c>
      <c r="AU147" s="268" t="s">
        <v>91</v>
      </c>
      <c r="AY147" s="15" t="s">
        <v>143</v>
      </c>
      <c r="BE147" s="154">
        <f>IF(N147="základná",J147,0)</f>
        <v>0</v>
      </c>
      <c r="BF147" s="154">
        <f>IF(N147="znížená",J147,0)</f>
        <v>0</v>
      </c>
      <c r="BG147" s="154">
        <f>IF(N147="zákl. prenesená",J147,0)</f>
        <v>0</v>
      </c>
      <c r="BH147" s="154">
        <f>IF(N147="zníž. prenesená",J147,0)</f>
        <v>0</v>
      </c>
      <c r="BI147" s="154">
        <f>IF(N147="nulová",J147,0)</f>
        <v>0</v>
      </c>
      <c r="BJ147" s="15" t="s">
        <v>91</v>
      </c>
      <c r="BK147" s="154">
        <f>ROUND(I147*H147,2)</f>
        <v>0</v>
      </c>
      <c r="BL147" s="15" t="s">
        <v>149</v>
      </c>
      <c r="BM147" s="268" t="s">
        <v>174</v>
      </c>
    </row>
    <row r="148" s="2" customFormat="1" ht="24.15" customHeight="1">
      <c r="A148" s="38"/>
      <c r="B148" s="39"/>
      <c r="C148" s="256" t="s">
        <v>175</v>
      </c>
      <c r="D148" s="256" t="s">
        <v>145</v>
      </c>
      <c r="E148" s="257" t="s">
        <v>176</v>
      </c>
      <c r="F148" s="258" t="s">
        <v>177</v>
      </c>
      <c r="G148" s="259" t="s">
        <v>173</v>
      </c>
      <c r="H148" s="260">
        <v>17.489999999999998</v>
      </c>
      <c r="I148" s="261"/>
      <c r="J148" s="262">
        <f>ROUND(I148*H148,2)</f>
        <v>0</v>
      </c>
      <c r="K148" s="263"/>
      <c r="L148" s="41"/>
      <c r="M148" s="264" t="s">
        <v>1</v>
      </c>
      <c r="N148" s="265" t="s">
        <v>44</v>
      </c>
      <c r="O148" s="97"/>
      <c r="P148" s="266">
        <f>O148*H148</f>
        <v>0</v>
      </c>
      <c r="Q148" s="266">
        <v>2.0000000000000002E-05</v>
      </c>
      <c r="R148" s="266">
        <f>Q148*H148</f>
        <v>0.00034979999999999999</v>
      </c>
      <c r="S148" s="266">
        <v>0</v>
      </c>
      <c r="T148" s="26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68" t="s">
        <v>149</v>
      </c>
      <c r="AT148" s="268" t="s">
        <v>145</v>
      </c>
      <c r="AU148" s="268" t="s">
        <v>91</v>
      </c>
      <c r="AY148" s="15" t="s">
        <v>143</v>
      </c>
      <c r="BE148" s="154">
        <f>IF(N148="základná",J148,0)</f>
        <v>0</v>
      </c>
      <c r="BF148" s="154">
        <f>IF(N148="znížená",J148,0)</f>
        <v>0</v>
      </c>
      <c r="BG148" s="154">
        <f>IF(N148="zákl. prenesená",J148,0)</f>
        <v>0</v>
      </c>
      <c r="BH148" s="154">
        <f>IF(N148="zníž. prenesená",J148,0)</f>
        <v>0</v>
      </c>
      <c r="BI148" s="154">
        <f>IF(N148="nulová",J148,0)</f>
        <v>0</v>
      </c>
      <c r="BJ148" s="15" t="s">
        <v>91</v>
      </c>
      <c r="BK148" s="154">
        <f>ROUND(I148*H148,2)</f>
        <v>0</v>
      </c>
      <c r="BL148" s="15" t="s">
        <v>149</v>
      </c>
      <c r="BM148" s="268" t="s">
        <v>178</v>
      </c>
    </row>
    <row r="149" s="2" customFormat="1" ht="37.8" customHeight="1">
      <c r="A149" s="38"/>
      <c r="B149" s="39"/>
      <c r="C149" s="256" t="s">
        <v>179</v>
      </c>
      <c r="D149" s="256" t="s">
        <v>145</v>
      </c>
      <c r="E149" s="257" t="s">
        <v>180</v>
      </c>
      <c r="F149" s="258" t="s">
        <v>181</v>
      </c>
      <c r="G149" s="259" t="s">
        <v>173</v>
      </c>
      <c r="H149" s="260">
        <v>8.2170000000000005</v>
      </c>
      <c r="I149" s="261"/>
      <c r="J149" s="262">
        <f>ROUND(I149*H149,2)</f>
        <v>0</v>
      </c>
      <c r="K149" s="263"/>
      <c r="L149" s="41"/>
      <c r="M149" s="264" t="s">
        <v>1</v>
      </c>
      <c r="N149" s="265" t="s">
        <v>44</v>
      </c>
      <c r="O149" s="97"/>
      <c r="P149" s="266">
        <f>O149*H149</f>
        <v>0</v>
      </c>
      <c r="Q149" s="266">
        <v>0.74978999999999996</v>
      </c>
      <c r="R149" s="266">
        <f>Q149*H149</f>
        <v>6.1610244300000003</v>
      </c>
      <c r="S149" s="266">
        <v>0</v>
      </c>
      <c r="T149" s="26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68" t="s">
        <v>149</v>
      </c>
      <c r="AT149" s="268" t="s">
        <v>145</v>
      </c>
      <c r="AU149" s="268" t="s">
        <v>91</v>
      </c>
      <c r="AY149" s="15" t="s">
        <v>143</v>
      </c>
      <c r="BE149" s="154">
        <f>IF(N149="základná",J149,0)</f>
        <v>0</v>
      </c>
      <c r="BF149" s="154">
        <f>IF(N149="znížená",J149,0)</f>
        <v>0</v>
      </c>
      <c r="BG149" s="154">
        <f>IF(N149="zákl. prenesená",J149,0)</f>
        <v>0</v>
      </c>
      <c r="BH149" s="154">
        <f>IF(N149="zníž. prenesená",J149,0)</f>
        <v>0</v>
      </c>
      <c r="BI149" s="154">
        <f>IF(N149="nulová",J149,0)</f>
        <v>0</v>
      </c>
      <c r="BJ149" s="15" t="s">
        <v>91</v>
      </c>
      <c r="BK149" s="154">
        <f>ROUND(I149*H149,2)</f>
        <v>0</v>
      </c>
      <c r="BL149" s="15" t="s">
        <v>149</v>
      </c>
      <c r="BM149" s="268" t="s">
        <v>182</v>
      </c>
    </row>
    <row r="150" s="2" customFormat="1" ht="33" customHeight="1">
      <c r="A150" s="38"/>
      <c r="B150" s="39"/>
      <c r="C150" s="269" t="s">
        <v>160</v>
      </c>
      <c r="D150" s="269" t="s">
        <v>183</v>
      </c>
      <c r="E150" s="270" t="s">
        <v>184</v>
      </c>
      <c r="F150" s="271" t="s">
        <v>185</v>
      </c>
      <c r="G150" s="272" t="s">
        <v>168</v>
      </c>
      <c r="H150" s="273">
        <v>2</v>
      </c>
      <c r="I150" s="274"/>
      <c r="J150" s="275">
        <f>ROUND(I150*H150,2)</f>
        <v>0</v>
      </c>
      <c r="K150" s="276"/>
      <c r="L150" s="277"/>
      <c r="M150" s="278" t="s">
        <v>1</v>
      </c>
      <c r="N150" s="279" t="s">
        <v>44</v>
      </c>
      <c r="O150" s="97"/>
      <c r="P150" s="266">
        <f>O150*H150</f>
        <v>0</v>
      </c>
      <c r="Q150" s="266">
        <v>0.00089999999999999998</v>
      </c>
      <c r="R150" s="266">
        <f>Q150*H150</f>
        <v>0.0018</v>
      </c>
      <c r="S150" s="266">
        <v>0</v>
      </c>
      <c r="T150" s="26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68" t="s">
        <v>179</v>
      </c>
      <c r="AT150" s="268" t="s">
        <v>183</v>
      </c>
      <c r="AU150" s="268" t="s">
        <v>91</v>
      </c>
      <c r="AY150" s="15" t="s">
        <v>143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15" t="s">
        <v>91</v>
      </c>
      <c r="BK150" s="154">
        <f>ROUND(I150*H150,2)</f>
        <v>0</v>
      </c>
      <c r="BL150" s="15" t="s">
        <v>149</v>
      </c>
      <c r="BM150" s="268" t="s">
        <v>186</v>
      </c>
    </row>
    <row r="151" s="2" customFormat="1" ht="37.8" customHeight="1">
      <c r="A151" s="38"/>
      <c r="B151" s="39"/>
      <c r="C151" s="269" t="s">
        <v>187</v>
      </c>
      <c r="D151" s="269" t="s">
        <v>183</v>
      </c>
      <c r="E151" s="270" t="s">
        <v>188</v>
      </c>
      <c r="F151" s="271" t="s">
        <v>189</v>
      </c>
      <c r="G151" s="272" t="s">
        <v>168</v>
      </c>
      <c r="H151" s="273">
        <v>16.434000000000001</v>
      </c>
      <c r="I151" s="274"/>
      <c r="J151" s="275">
        <f>ROUND(I151*H151,2)</f>
        <v>0</v>
      </c>
      <c r="K151" s="276"/>
      <c r="L151" s="277"/>
      <c r="M151" s="278" t="s">
        <v>1</v>
      </c>
      <c r="N151" s="279" t="s">
        <v>44</v>
      </c>
      <c r="O151" s="97"/>
      <c r="P151" s="266">
        <f>O151*H151</f>
        <v>0</v>
      </c>
      <c r="Q151" s="266">
        <v>0.015900000000000001</v>
      </c>
      <c r="R151" s="266">
        <f>Q151*H151</f>
        <v>0.26130060000000005</v>
      </c>
      <c r="S151" s="266">
        <v>0</v>
      </c>
      <c r="T151" s="26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68" t="s">
        <v>179</v>
      </c>
      <c r="AT151" s="268" t="s">
        <v>183</v>
      </c>
      <c r="AU151" s="268" t="s">
        <v>91</v>
      </c>
      <c r="AY151" s="15" t="s">
        <v>143</v>
      </c>
      <c r="BE151" s="154">
        <f>IF(N151="základná",J151,0)</f>
        <v>0</v>
      </c>
      <c r="BF151" s="154">
        <f>IF(N151="znížená",J151,0)</f>
        <v>0</v>
      </c>
      <c r="BG151" s="154">
        <f>IF(N151="zákl. prenesená",J151,0)</f>
        <v>0</v>
      </c>
      <c r="BH151" s="154">
        <f>IF(N151="zníž. prenesená",J151,0)</f>
        <v>0</v>
      </c>
      <c r="BI151" s="154">
        <f>IF(N151="nulová",J151,0)</f>
        <v>0</v>
      </c>
      <c r="BJ151" s="15" t="s">
        <v>91</v>
      </c>
      <c r="BK151" s="154">
        <f>ROUND(I151*H151,2)</f>
        <v>0</v>
      </c>
      <c r="BL151" s="15" t="s">
        <v>149</v>
      </c>
      <c r="BM151" s="268" t="s">
        <v>190</v>
      </c>
    </row>
    <row r="152" s="2" customFormat="1" ht="37.8" customHeight="1">
      <c r="A152" s="38"/>
      <c r="B152" s="39"/>
      <c r="C152" s="269" t="s">
        <v>191</v>
      </c>
      <c r="D152" s="269" t="s">
        <v>183</v>
      </c>
      <c r="E152" s="270" t="s">
        <v>192</v>
      </c>
      <c r="F152" s="271" t="s">
        <v>193</v>
      </c>
      <c r="G152" s="272" t="s">
        <v>168</v>
      </c>
      <c r="H152" s="273">
        <v>8.2170000000000005</v>
      </c>
      <c r="I152" s="274"/>
      <c r="J152" s="275">
        <f>ROUND(I152*H152,2)</f>
        <v>0</v>
      </c>
      <c r="K152" s="276"/>
      <c r="L152" s="277"/>
      <c r="M152" s="278" t="s">
        <v>1</v>
      </c>
      <c r="N152" s="279" t="s">
        <v>44</v>
      </c>
      <c r="O152" s="97"/>
      <c r="P152" s="266">
        <f>O152*H152</f>
        <v>0</v>
      </c>
      <c r="Q152" s="266">
        <v>0.13150000000000001</v>
      </c>
      <c r="R152" s="266">
        <f>Q152*H152</f>
        <v>1.0805355000000001</v>
      </c>
      <c r="S152" s="266">
        <v>0</v>
      </c>
      <c r="T152" s="26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68" t="s">
        <v>179</v>
      </c>
      <c r="AT152" s="268" t="s">
        <v>183</v>
      </c>
      <c r="AU152" s="268" t="s">
        <v>91</v>
      </c>
      <c r="AY152" s="15" t="s">
        <v>143</v>
      </c>
      <c r="BE152" s="154">
        <f>IF(N152="základná",J152,0)</f>
        <v>0</v>
      </c>
      <c r="BF152" s="154">
        <f>IF(N152="znížená",J152,0)</f>
        <v>0</v>
      </c>
      <c r="BG152" s="154">
        <f>IF(N152="zákl. prenesená",J152,0)</f>
        <v>0</v>
      </c>
      <c r="BH152" s="154">
        <f>IF(N152="zníž. prenesená",J152,0)</f>
        <v>0</v>
      </c>
      <c r="BI152" s="154">
        <f>IF(N152="nulová",J152,0)</f>
        <v>0</v>
      </c>
      <c r="BJ152" s="15" t="s">
        <v>91</v>
      </c>
      <c r="BK152" s="154">
        <f>ROUND(I152*H152,2)</f>
        <v>0</v>
      </c>
      <c r="BL152" s="15" t="s">
        <v>149</v>
      </c>
      <c r="BM152" s="268" t="s">
        <v>194</v>
      </c>
    </row>
    <row r="153" s="2" customFormat="1" ht="37.8" customHeight="1">
      <c r="A153" s="38"/>
      <c r="B153" s="39"/>
      <c r="C153" s="256" t="s">
        <v>195</v>
      </c>
      <c r="D153" s="256" t="s">
        <v>145</v>
      </c>
      <c r="E153" s="257" t="s">
        <v>196</v>
      </c>
      <c r="F153" s="258" t="s">
        <v>197</v>
      </c>
      <c r="G153" s="259" t="s">
        <v>168</v>
      </c>
      <c r="H153" s="260">
        <v>1</v>
      </c>
      <c r="I153" s="261"/>
      <c r="J153" s="262">
        <f>ROUND(I153*H153,2)</f>
        <v>0</v>
      </c>
      <c r="K153" s="263"/>
      <c r="L153" s="41"/>
      <c r="M153" s="264" t="s">
        <v>1</v>
      </c>
      <c r="N153" s="265" t="s">
        <v>44</v>
      </c>
      <c r="O153" s="97"/>
      <c r="P153" s="266">
        <f>O153*H153</f>
        <v>0</v>
      </c>
      <c r="Q153" s="266">
        <v>0.3743167</v>
      </c>
      <c r="R153" s="266">
        <f>Q153*H153</f>
        <v>0.3743167</v>
      </c>
      <c r="S153" s="266">
        <v>0</v>
      </c>
      <c r="T153" s="26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68" t="s">
        <v>149</v>
      </c>
      <c r="AT153" s="268" t="s">
        <v>145</v>
      </c>
      <c r="AU153" s="268" t="s">
        <v>91</v>
      </c>
      <c r="AY153" s="15" t="s">
        <v>143</v>
      </c>
      <c r="BE153" s="154">
        <f>IF(N153="základná",J153,0)</f>
        <v>0</v>
      </c>
      <c r="BF153" s="154">
        <f>IF(N153="znížená",J153,0)</f>
        <v>0</v>
      </c>
      <c r="BG153" s="154">
        <f>IF(N153="zákl. prenesená",J153,0)</f>
        <v>0</v>
      </c>
      <c r="BH153" s="154">
        <f>IF(N153="zníž. prenesená",J153,0)</f>
        <v>0</v>
      </c>
      <c r="BI153" s="154">
        <f>IF(N153="nulová",J153,0)</f>
        <v>0</v>
      </c>
      <c r="BJ153" s="15" t="s">
        <v>91</v>
      </c>
      <c r="BK153" s="154">
        <f>ROUND(I153*H153,2)</f>
        <v>0</v>
      </c>
      <c r="BL153" s="15" t="s">
        <v>149</v>
      </c>
      <c r="BM153" s="268" t="s">
        <v>198</v>
      </c>
    </row>
    <row r="154" s="2" customFormat="1" ht="24.15" customHeight="1">
      <c r="A154" s="38"/>
      <c r="B154" s="39"/>
      <c r="C154" s="269" t="s">
        <v>199</v>
      </c>
      <c r="D154" s="269" t="s">
        <v>183</v>
      </c>
      <c r="E154" s="270" t="s">
        <v>200</v>
      </c>
      <c r="F154" s="271" t="s">
        <v>201</v>
      </c>
      <c r="G154" s="272" t="s">
        <v>168</v>
      </c>
      <c r="H154" s="273">
        <v>1</v>
      </c>
      <c r="I154" s="274"/>
      <c r="J154" s="275">
        <f>ROUND(I154*H154,2)</f>
        <v>0</v>
      </c>
      <c r="K154" s="276"/>
      <c r="L154" s="277"/>
      <c r="M154" s="278" t="s">
        <v>1</v>
      </c>
      <c r="N154" s="279" t="s">
        <v>44</v>
      </c>
      <c r="O154" s="97"/>
      <c r="P154" s="266">
        <f>O154*H154</f>
        <v>0</v>
      </c>
      <c r="Q154" s="266">
        <v>0.00036999999999999999</v>
      </c>
      <c r="R154" s="266">
        <f>Q154*H154</f>
        <v>0.00036999999999999999</v>
      </c>
      <c r="S154" s="266">
        <v>0</v>
      </c>
      <c r="T154" s="26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68" t="s">
        <v>179</v>
      </c>
      <c r="AT154" s="268" t="s">
        <v>183</v>
      </c>
      <c r="AU154" s="268" t="s">
        <v>91</v>
      </c>
      <c r="AY154" s="15" t="s">
        <v>143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5" t="s">
        <v>91</v>
      </c>
      <c r="BK154" s="154">
        <f>ROUND(I154*H154,2)</f>
        <v>0</v>
      </c>
      <c r="BL154" s="15" t="s">
        <v>149</v>
      </c>
      <c r="BM154" s="268" t="s">
        <v>202</v>
      </c>
    </row>
    <row r="155" s="2" customFormat="1" ht="37.8" customHeight="1">
      <c r="A155" s="38"/>
      <c r="B155" s="39"/>
      <c r="C155" s="269" t="s">
        <v>203</v>
      </c>
      <c r="D155" s="269" t="s">
        <v>183</v>
      </c>
      <c r="E155" s="270" t="s">
        <v>204</v>
      </c>
      <c r="F155" s="271" t="s">
        <v>205</v>
      </c>
      <c r="G155" s="272" t="s">
        <v>168</v>
      </c>
      <c r="H155" s="273">
        <v>1</v>
      </c>
      <c r="I155" s="274"/>
      <c r="J155" s="275">
        <f>ROUND(I155*H155,2)</f>
        <v>0</v>
      </c>
      <c r="K155" s="276"/>
      <c r="L155" s="277"/>
      <c r="M155" s="278" t="s">
        <v>1</v>
      </c>
      <c r="N155" s="279" t="s">
        <v>44</v>
      </c>
      <c r="O155" s="97"/>
      <c r="P155" s="266">
        <f>O155*H155</f>
        <v>0</v>
      </c>
      <c r="Q155" s="266">
        <v>0.0082000000000000007</v>
      </c>
      <c r="R155" s="266">
        <f>Q155*H155</f>
        <v>0.0082000000000000007</v>
      </c>
      <c r="S155" s="266">
        <v>0</v>
      </c>
      <c r="T155" s="26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68" t="s">
        <v>179</v>
      </c>
      <c r="AT155" s="268" t="s">
        <v>183</v>
      </c>
      <c r="AU155" s="268" t="s">
        <v>91</v>
      </c>
      <c r="AY155" s="15" t="s">
        <v>143</v>
      </c>
      <c r="BE155" s="154">
        <f>IF(N155="základná",J155,0)</f>
        <v>0</v>
      </c>
      <c r="BF155" s="154">
        <f>IF(N155="znížená",J155,0)</f>
        <v>0</v>
      </c>
      <c r="BG155" s="154">
        <f>IF(N155="zákl. prenesená",J155,0)</f>
        <v>0</v>
      </c>
      <c r="BH155" s="154">
        <f>IF(N155="zníž. prenesená",J155,0)</f>
        <v>0</v>
      </c>
      <c r="BI155" s="154">
        <f>IF(N155="nulová",J155,0)</f>
        <v>0</v>
      </c>
      <c r="BJ155" s="15" t="s">
        <v>91</v>
      </c>
      <c r="BK155" s="154">
        <f>ROUND(I155*H155,2)</f>
        <v>0</v>
      </c>
      <c r="BL155" s="15" t="s">
        <v>149</v>
      </c>
      <c r="BM155" s="268" t="s">
        <v>206</v>
      </c>
    </row>
    <row r="156" s="2" customFormat="1" ht="44.25" customHeight="1">
      <c r="A156" s="38"/>
      <c r="B156" s="39"/>
      <c r="C156" s="269" t="s">
        <v>207</v>
      </c>
      <c r="D156" s="269" t="s">
        <v>183</v>
      </c>
      <c r="E156" s="270" t="s">
        <v>208</v>
      </c>
      <c r="F156" s="271" t="s">
        <v>209</v>
      </c>
      <c r="G156" s="272" t="s">
        <v>168</v>
      </c>
      <c r="H156" s="273">
        <v>1</v>
      </c>
      <c r="I156" s="274"/>
      <c r="J156" s="275">
        <f>ROUND(I156*H156,2)</f>
        <v>0</v>
      </c>
      <c r="K156" s="276"/>
      <c r="L156" s="277"/>
      <c r="M156" s="278" t="s">
        <v>1</v>
      </c>
      <c r="N156" s="279" t="s">
        <v>44</v>
      </c>
      <c r="O156" s="97"/>
      <c r="P156" s="266">
        <f>O156*H156</f>
        <v>0</v>
      </c>
      <c r="Q156" s="266">
        <v>0.105</v>
      </c>
      <c r="R156" s="266">
        <f>Q156*H156</f>
        <v>0.105</v>
      </c>
      <c r="S156" s="266">
        <v>0</v>
      </c>
      <c r="T156" s="26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68" t="s">
        <v>179</v>
      </c>
      <c r="AT156" s="268" t="s">
        <v>183</v>
      </c>
      <c r="AU156" s="268" t="s">
        <v>91</v>
      </c>
      <c r="AY156" s="15" t="s">
        <v>143</v>
      </c>
      <c r="BE156" s="154">
        <f>IF(N156="základná",J156,0)</f>
        <v>0</v>
      </c>
      <c r="BF156" s="154">
        <f>IF(N156="znížená",J156,0)</f>
        <v>0</v>
      </c>
      <c r="BG156" s="154">
        <f>IF(N156="zákl. prenesená",J156,0)</f>
        <v>0</v>
      </c>
      <c r="BH156" s="154">
        <f>IF(N156="zníž. prenesená",J156,0)</f>
        <v>0</v>
      </c>
      <c r="BI156" s="154">
        <f>IF(N156="nulová",J156,0)</f>
        <v>0</v>
      </c>
      <c r="BJ156" s="15" t="s">
        <v>91</v>
      </c>
      <c r="BK156" s="154">
        <f>ROUND(I156*H156,2)</f>
        <v>0</v>
      </c>
      <c r="BL156" s="15" t="s">
        <v>149</v>
      </c>
      <c r="BM156" s="268" t="s">
        <v>210</v>
      </c>
    </row>
    <row r="157" s="2" customFormat="1" ht="44.25" customHeight="1">
      <c r="A157" s="38"/>
      <c r="B157" s="39"/>
      <c r="C157" s="256" t="s">
        <v>211</v>
      </c>
      <c r="D157" s="256" t="s">
        <v>145</v>
      </c>
      <c r="E157" s="257" t="s">
        <v>212</v>
      </c>
      <c r="F157" s="258" t="s">
        <v>213</v>
      </c>
      <c r="G157" s="259" t="s">
        <v>168</v>
      </c>
      <c r="H157" s="260">
        <v>30.359999999999999</v>
      </c>
      <c r="I157" s="261"/>
      <c r="J157" s="262">
        <f>ROUND(I157*H157,2)</f>
        <v>0</v>
      </c>
      <c r="K157" s="263"/>
      <c r="L157" s="41"/>
      <c r="M157" s="264" t="s">
        <v>1</v>
      </c>
      <c r="N157" s="265" t="s">
        <v>44</v>
      </c>
      <c r="O157" s="97"/>
      <c r="P157" s="266">
        <f>O157*H157</f>
        <v>0</v>
      </c>
      <c r="Q157" s="266">
        <v>0.00084999999999999995</v>
      </c>
      <c r="R157" s="266">
        <f>Q157*H157</f>
        <v>0.025805999999999999</v>
      </c>
      <c r="S157" s="266">
        <v>0</v>
      </c>
      <c r="T157" s="26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68" t="s">
        <v>149</v>
      </c>
      <c r="AT157" s="268" t="s">
        <v>145</v>
      </c>
      <c r="AU157" s="268" t="s">
        <v>91</v>
      </c>
      <c r="AY157" s="15" t="s">
        <v>143</v>
      </c>
      <c r="BE157" s="154">
        <f>IF(N157="základná",J157,0)</f>
        <v>0</v>
      </c>
      <c r="BF157" s="154">
        <f>IF(N157="znížená",J157,0)</f>
        <v>0</v>
      </c>
      <c r="BG157" s="154">
        <f>IF(N157="zákl. prenesená",J157,0)</f>
        <v>0</v>
      </c>
      <c r="BH157" s="154">
        <f>IF(N157="zníž. prenesená",J157,0)</f>
        <v>0</v>
      </c>
      <c r="BI157" s="154">
        <f>IF(N157="nulová",J157,0)</f>
        <v>0</v>
      </c>
      <c r="BJ157" s="15" t="s">
        <v>91</v>
      </c>
      <c r="BK157" s="154">
        <f>ROUND(I157*H157,2)</f>
        <v>0</v>
      </c>
      <c r="BL157" s="15" t="s">
        <v>149</v>
      </c>
      <c r="BM157" s="268" t="s">
        <v>214</v>
      </c>
    </row>
    <row r="158" s="2" customFormat="1" ht="24.15" customHeight="1">
      <c r="A158" s="38"/>
      <c r="B158" s="39"/>
      <c r="C158" s="256" t="s">
        <v>215</v>
      </c>
      <c r="D158" s="256" t="s">
        <v>145</v>
      </c>
      <c r="E158" s="257" t="s">
        <v>216</v>
      </c>
      <c r="F158" s="258" t="s">
        <v>217</v>
      </c>
      <c r="G158" s="259" t="s">
        <v>173</v>
      </c>
      <c r="H158" s="260">
        <v>7.5899999999999999</v>
      </c>
      <c r="I158" s="261"/>
      <c r="J158" s="262">
        <f>ROUND(I158*H158,2)</f>
        <v>0</v>
      </c>
      <c r="K158" s="263"/>
      <c r="L158" s="41"/>
      <c r="M158" s="264" t="s">
        <v>1</v>
      </c>
      <c r="N158" s="265" t="s">
        <v>44</v>
      </c>
      <c r="O158" s="97"/>
      <c r="P158" s="266">
        <f>O158*H158</f>
        <v>0</v>
      </c>
      <c r="Q158" s="266">
        <v>0</v>
      </c>
      <c r="R158" s="266">
        <f>Q158*H158</f>
        <v>0</v>
      </c>
      <c r="S158" s="266">
        <v>0.34499999999999997</v>
      </c>
      <c r="T158" s="267">
        <f>S158*H158</f>
        <v>2.6185499999999999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68" t="s">
        <v>149</v>
      </c>
      <c r="AT158" s="268" t="s">
        <v>145</v>
      </c>
      <c r="AU158" s="268" t="s">
        <v>91</v>
      </c>
      <c r="AY158" s="15" t="s">
        <v>143</v>
      </c>
      <c r="BE158" s="154">
        <f>IF(N158="základná",J158,0)</f>
        <v>0</v>
      </c>
      <c r="BF158" s="154">
        <f>IF(N158="znížená",J158,0)</f>
        <v>0</v>
      </c>
      <c r="BG158" s="154">
        <f>IF(N158="zákl. prenesená",J158,0)</f>
        <v>0</v>
      </c>
      <c r="BH158" s="154">
        <f>IF(N158="zníž. prenesená",J158,0)</f>
        <v>0</v>
      </c>
      <c r="BI158" s="154">
        <f>IF(N158="nulová",J158,0)</f>
        <v>0</v>
      </c>
      <c r="BJ158" s="15" t="s">
        <v>91</v>
      </c>
      <c r="BK158" s="154">
        <f>ROUND(I158*H158,2)</f>
        <v>0</v>
      </c>
      <c r="BL158" s="15" t="s">
        <v>149</v>
      </c>
      <c r="BM158" s="268" t="s">
        <v>218</v>
      </c>
    </row>
    <row r="159" s="2" customFormat="1" ht="21.75" customHeight="1">
      <c r="A159" s="38"/>
      <c r="B159" s="39"/>
      <c r="C159" s="256" t="s">
        <v>219</v>
      </c>
      <c r="D159" s="256" t="s">
        <v>145</v>
      </c>
      <c r="E159" s="257" t="s">
        <v>220</v>
      </c>
      <c r="F159" s="258" t="s">
        <v>221</v>
      </c>
      <c r="G159" s="259" t="s">
        <v>164</v>
      </c>
      <c r="H159" s="260">
        <v>11.1</v>
      </c>
      <c r="I159" s="261"/>
      <c r="J159" s="262">
        <f>ROUND(I159*H159,2)</f>
        <v>0</v>
      </c>
      <c r="K159" s="263"/>
      <c r="L159" s="41"/>
      <c r="M159" s="264" t="s">
        <v>1</v>
      </c>
      <c r="N159" s="265" t="s">
        <v>44</v>
      </c>
      <c r="O159" s="97"/>
      <c r="P159" s="266">
        <f>O159*H159</f>
        <v>0</v>
      </c>
      <c r="Q159" s="266">
        <v>0</v>
      </c>
      <c r="R159" s="266">
        <f>Q159*H159</f>
        <v>0</v>
      </c>
      <c r="S159" s="266">
        <v>0</v>
      </c>
      <c r="T159" s="26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68" t="s">
        <v>149</v>
      </c>
      <c r="AT159" s="268" t="s">
        <v>145</v>
      </c>
      <c r="AU159" s="268" t="s">
        <v>91</v>
      </c>
      <c r="AY159" s="15" t="s">
        <v>143</v>
      </c>
      <c r="BE159" s="154">
        <f>IF(N159="základná",J159,0)</f>
        <v>0</v>
      </c>
      <c r="BF159" s="154">
        <f>IF(N159="znížená",J159,0)</f>
        <v>0</v>
      </c>
      <c r="BG159" s="154">
        <f>IF(N159="zákl. prenesená",J159,0)</f>
        <v>0</v>
      </c>
      <c r="BH159" s="154">
        <f>IF(N159="zníž. prenesená",J159,0)</f>
        <v>0</v>
      </c>
      <c r="BI159" s="154">
        <f>IF(N159="nulová",J159,0)</f>
        <v>0</v>
      </c>
      <c r="BJ159" s="15" t="s">
        <v>91</v>
      </c>
      <c r="BK159" s="154">
        <f>ROUND(I159*H159,2)</f>
        <v>0</v>
      </c>
      <c r="BL159" s="15" t="s">
        <v>149</v>
      </c>
      <c r="BM159" s="268" t="s">
        <v>222</v>
      </c>
    </row>
    <row r="160" s="2" customFormat="1" ht="24.15" customHeight="1">
      <c r="A160" s="38"/>
      <c r="B160" s="39"/>
      <c r="C160" s="256" t="s">
        <v>223</v>
      </c>
      <c r="D160" s="256" t="s">
        <v>145</v>
      </c>
      <c r="E160" s="257" t="s">
        <v>224</v>
      </c>
      <c r="F160" s="258" t="s">
        <v>225</v>
      </c>
      <c r="G160" s="259" t="s">
        <v>164</v>
      </c>
      <c r="H160" s="260">
        <v>277.5</v>
      </c>
      <c r="I160" s="261"/>
      <c r="J160" s="262">
        <f>ROUND(I160*H160,2)</f>
        <v>0</v>
      </c>
      <c r="K160" s="263"/>
      <c r="L160" s="41"/>
      <c r="M160" s="264" t="s">
        <v>1</v>
      </c>
      <c r="N160" s="265" t="s">
        <v>44</v>
      </c>
      <c r="O160" s="97"/>
      <c r="P160" s="266">
        <f>O160*H160</f>
        <v>0</v>
      </c>
      <c r="Q160" s="266">
        <v>0</v>
      </c>
      <c r="R160" s="266">
        <f>Q160*H160</f>
        <v>0</v>
      </c>
      <c r="S160" s="266">
        <v>0</v>
      </c>
      <c r="T160" s="26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68" t="s">
        <v>149</v>
      </c>
      <c r="AT160" s="268" t="s">
        <v>145</v>
      </c>
      <c r="AU160" s="268" t="s">
        <v>91</v>
      </c>
      <c r="AY160" s="15" t="s">
        <v>143</v>
      </c>
      <c r="BE160" s="154">
        <f>IF(N160="základná",J160,0)</f>
        <v>0</v>
      </c>
      <c r="BF160" s="154">
        <f>IF(N160="znížená",J160,0)</f>
        <v>0</v>
      </c>
      <c r="BG160" s="154">
        <f>IF(N160="zákl. prenesená",J160,0)</f>
        <v>0</v>
      </c>
      <c r="BH160" s="154">
        <f>IF(N160="zníž. prenesená",J160,0)</f>
        <v>0</v>
      </c>
      <c r="BI160" s="154">
        <f>IF(N160="nulová",J160,0)</f>
        <v>0</v>
      </c>
      <c r="BJ160" s="15" t="s">
        <v>91</v>
      </c>
      <c r="BK160" s="154">
        <f>ROUND(I160*H160,2)</f>
        <v>0</v>
      </c>
      <c r="BL160" s="15" t="s">
        <v>149</v>
      </c>
      <c r="BM160" s="268" t="s">
        <v>226</v>
      </c>
    </row>
    <row r="161" s="13" customFormat="1">
      <c r="A161" s="13"/>
      <c r="B161" s="280"/>
      <c r="C161" s="281"/>
      <c r="D161" s="282" t="s">
        <v>227</v>
      </c>
      <c r="E161" s="281"/>
      <c r="F161" s="283" t="s">
        <v>228</v>
      </c>
      <c r="G161" s="281"/>
      <c r="H161" s="284">
        <v>277.5</v>
      </c>
      <c r="I161" s="285"/>
      <c r="J161" s="281"/>
      <c r="K161" s="281"/>
      <c r="L161" s="286"/>
      <c r="M161" s="287"/>
      <c r="N161" s="288"/>
      <c r="O161" s="288"/>
      <c r="P161" s="288"/>
      <c r="Q161" s="288"/>
      <c r="R161" s="288"/>
      <c r="S161" s="288"/>
      <c r="T161" s="28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90" t="s">
        <v>227</v>
      </c>
      <c r="AU161" s="290" t="s">
        <v>91</v>
      </c>
      <c r="AV161" s="13" t="s">
        <v>91</v>
      </c>
      <c r="AW161" s="13" t="s">
        <v>4</v>
      </c>
      <c r="AX161" s="13" t="s">
        <v>85</v>
      </c>
      <c r="AY161" s="290" t="s">
        <v>143</v>
      </c>
    </row>
    <row r="162" s="2" customFormat="1" ht="24.15" customHeight="1">
      <c r="A162" s="38"/>
      <c r="B162" s="39"/>
      <c r="C162" s="256" t="s">
        <v>7</v>
      </c>
      <c r="D162" s="256" t="s">
        <v>145</v>
      </c>
      <c r="E162" s="257" t="s">
        <v>229</v>
      </c>
      <c r="F162" s="258" t="s">
        <v>230</v>
      </c>
      <c r="G162" s="259" t="s">
        <v>164</v>
      </c>
      <c r="H162" s="260">
        <v>11.1</v>
      </c>
      <c r="I162" s="261"/>
      <c r="J162" s="262">
        <f>ROUND(I162*H162,2)</f>
        <v>0</v>
      </c>
      <c r="K162" s="263"/>
      <c r="L162" s="41"/>
      <c r="M162" s="264" t="s">
        <v>1</v>
      </c>
      <c r="N162" s="265" t="s">
        <v>44</v>
      </c>
      <c r="O162" s="97"/>
      <c r="P162" s="266">
        <f>O162*H162</f>
        <v>0</v>
      </c>
      <c r="Q162" s="266">
        <v>0</v>
      </c>
      <c r="R162" s="266">
        <f>Q162*H162</f>
        <v>0</v>
      </c>
      <c r="S162" s="266">
        <v>0</v>
      </c>
      <c r="T162" s="26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68" t="s">
        <v>149</v>
      </c>
      <c r="AT162" s="268" t="s">
        <v>145</v>
      </c>
      <c r="AU162" s="268" t="s">
        <v>91</v>
      </c>
      <c r="AY162" s="15" t="s">
        <v>143</v>
      </c>
      <c r="BE162" s="154">
        <f>IF(N162="základná",J162,0)</f>
        <v>0</v>
      </c>
      <c r="BF162" s="154">
        <f>IF(N162="znížená",J162,0)</f>
        <v>0</v>
      </c>
      <c r="BG162" s="154">
        <f>IF(N162="zákl. prenesená",J162,0)</f>
        <v>0</v>
      </c>
      <c r="BH162" s="154">
        <f>IF(N162="zníž. prenesená",J162,0)</f>
        <v>0</v>
      </c>
      <c r="BI162" s="154">
        <f>IF(N162="nulová",J162,0)</f>
        <v>0</v>
      </c>
      <c r="BJ162" s="15" t="s">
        <v>91</v>
      </c>
      <c r="BK162" s="154">
        <f>ROUND(I162*H162,2)</f>
        <v>0</v>
      </c>
      <c r="BL162" s="15" t="s">
        <v>149</v>
      </c>
      <c r="BM162" s="268" t="s">
        <v>231</v>
      </c>
    </row>
    <row r="163" s="2" customFormat="1" ht="24.15" customHeight="1">
      <c r="A163" s="38"/>
      <c r="B163" s="39"/>
      <c r="C163" s="256" t="s">
        <v>232</v>
      </c>
      <c r="D163" s="256" t="s">
        <v>145</v>
      </c>
      <c r="E163" s="257" t="s">
        <v>233</v>
      </c>
      <c r="F163" s="258" t="s">
        <v>234</v>
      </c>
      <c r="G163" s="259" t="s">
        <v>164</v>
      </c>
      <c r="H163" s="260">
        <v>11.1</v>
      </c>
      <c r="I163" s="261"/>
      <c r="J163" s="262">
        <f>ROUND(I163*H163,2)</f>
        <v>0</v>
      </c>
      <c r="K163" s="263"/>
      <c r="L163" s="41"/>
      <c r="M163" s="264" t="s">
        <v>1</v>
      </c>
      <c r="N163" s="265" t="s">
        <v>44</v>
      </c>
      <c r="O163" s="97"/>
      <c r="P163" s="266">
        <f>O163*H163</f>
        <v>0</v>
      </c>
      <c r="Q163" s="266">
        <v>0</v>
      </c>
      <c r="R163" s="266">
        <f>Q163*H163</f>
        <v>0</v>
      </c>
      <c r="S163" s="266">
        <v>0</v>
      </c>
      <c r="T163" s="26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68" t="s">
        <v>149</v>
      </c>
      <c r="AT163" s="268" t="s">
        <v>145</v>
      </c>
      <c r="AU163" s="268" t="s">
        <v>91</v>
      </c>
      <c r="AY163" s="15" t="s">
        <v>143</v>
      </c>
      <c r="BE163" s="154">
        <f>IF(N163="základná",J163,0)</f>
        <v>0</v>
      </c>
      <c r="BF163" s="154">
        <f>IF(N163="znížená",J163,0)</f>
        <v>0</v>
      </c>
      <c r="BG163" s="154">
        <f>IF(N163="zákl. prenesená",J163,0)</f>
        <v>0</v>
      </c>
      <c r="BH163" s="154">
        <f>IF(N163="zníž. prenesená",J163,0)</f>
        <v>0</v>
      </c>
      <c r="BI163" s="154">
        <f>IF(N163="nulová",J163,0)</f>
        <v>0</v>
      </c>
      <c r="BJ163" s="15" t="s">
        <v>91</v>
      </c>
      <c r="BK163" s="154">
        <f>ROUND(I163*H163,2)</f>
        <v>0</v>
      </c>
      <c r="BL163" s="15" t="s">
        <v>149</v>
      </c>
      <c r="BM163" s="268" t="s">
        <v>235</v>
      </c>
    </row>
    <row r="164" s="2" customFormat="1" ht="24.15" customHeight="1">
      <c r="A164" s="38"/>
      <c r="B164" s="39"/>
      <c r="C164" s="256" t="s">
        <v>236</v>
      </c>
      <c r="D164" s="256" t="s">
        <v>145</v>
      </c>
      <c r="E164" s="257" t="s">
        <v>237</v>
      </c>
      <c r="F164" s="258" t="s">
        <v>238</v>
      </c>
      <c r="G164" s="259" t="s">
        <v>164</v>
      </c>
      <c r="H164" s="260">
        <v>11.1</v>
      </c>
      <c r="I164" s="261"/>
      <c r="J164" s="262">
        <f>ROUND(I164*H164,2)</f>
        <v>0</v>
      </c>
      <c r="K164" s="263"/>
      <c r="L164" s="41"/>
      <c r="M164" s="264" t="s">
        <v>1</v>
      </c>
      <c r="N164" s="265" t="s">
        <v>44</v>
      </c>
      <c r="O164" s="97"/>
      <c r="P164" s="266">
        <f>O164*H164</f>
        <v>0</v>
      </c>
      <c r="Q164" s="266">
        <v>0</v>
      </c>
      <c r="R164" s="266">
        <f>Q164*H164</f>
        <v>0</v>
      </c>
      <c r="S164" s="266">
        <v>0</v>
      </c>
      <c r="T164" s="26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68" t="s">
        <v>149</v>
      </c>
      <c r="AT164" s="268" t="s">
        <v>145</v>
      </c>
      <c r="AU164" s="268" t="s">
        <v>91</v>
      </c>
      <c r="AY164" s="15" t="s">
        <v>143</v>
      </c>
      <c r="BE164" s="154">
        <f>IF(N164="základná",J164,0)</f>
        <v>0</v>
      </c>
      <c r="BF164" s="154">
        <f>IF(N164="znížená",J164,0)</f>
        <v>0</v>
      </c>
      <c r="BG164" s="154">
        <f>IF(N164="zákl. prenesená",J164,0)</f>
        <v>0</v>
      </c>
      <c r="BH164" s="154">
        <f>IF(N164="zníž. prenesená",J164,0)</f>
        <v>0</v>
      </c>
      <c r="BI164" s="154">
        <f>IF(N164="nulová",J164,0)</f>
        <v>0</v>
      </c>
      <c r="BJ164" s="15" t="s">
        <v>91</v>
      </c>
      <c r="BK164" s="154">
        <f>ROUND(I164*H164,2)</f>
        <v>0</v>
      </c>
      <c r="BL164" s="15" t="s">
        <v>149</v>
      </c>
      <c r="BM164" s="268" t="s">
        <v>239</v>
      </c>
    </row>
    <row r="165" s="2" customFormat="1" ht="24.15" customHeight="1">
      <c r="A165" s="38"/>
      <c r="B165" s="39"/>
      <c r="C165" s="256" t="s">
        <v>240</v>
      </c>
      <c r="D165" s="256" t="s">
        <v>145</v>
      </c>
      <c r="E165" s="257" t="s">
        <v>241</v>
      </c>
      <c r="F165" s="258" t="s">
        <v>242</v>
      </c>
      <c r="G165" s="259" t="s">
        <v>164</v>
      </c>
      <c r="H165" s="260">
        <v>11.1</v>
      </c>
      <c r="I165" s="261"/>
      <c r="J165" s="262">
        <f>ROUND(I165*H165,2)</f>
        <v>0</v>
      </c>
      <c r="K165" s="263"/>
      <c r="L165" s="41"/>
      <c r="M165" s="264" t="s">
        <v>1</v>
      </c>
      <c r="N165" s="265" t="s">
        <v>44</v>
      </c>
      <c r="O165" s="97"/>
      <c r="P165" s="266">
        <f>O165*H165</f>
        <v>0</v>
      </c>
      <c r="Q165" s="266">
        <v>0</v>
      </c>
      <c r="R165" s="266">
        <f>Q165*H165</f>
        <v>0</v>
      </c>
      <c r="S165" s="266">
        <v>0</v>
      </c>
      <c r="T165" s="26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68" t="s">
        <v>149</v>
      </c>
      <c r="AT165" s="268" t="s">
        <v>145</v>
      </c>
      <c r="AU165" s="268" t="s">
        <v>91</v>
      </c>
      <c r="AY165" s="15" t="s">
        <v>143</v>
      </c>
      <c r="BE165" s="154">
        <f>IF(N165="základná",J165,0)</f>
        <v>0</v>
      </c>
      <c r="BF165" s="154">
        <f>IF(N165="znížená",J165,0)</f>
        <v>0</v>
      </c>
      <c r="BG165" s="154">
        <f>IF(N165="zákl. prenesená",J165,0)</f>
        <v>0</v>
      </c>
      <c r="BH165" s="154">
        <f>IF(N165="zníž. prenesená",J165,0)</f>
        <v>0</v>
      </c>
      <c r="BI165" s="154">
        <f>IF(N165="nulová",J165,0)</f>
        <v>0</v>
      </c>
      <c r="BJ165" s="15" t="s">
        <v>91</v>
      </c>
      <c r="BK165" s="154">
        <f>ROUND(I165*H165,2)</f>
        <v>0</v>
      </c>
      <c r="BL165" s="15" t="s">
        <v>149</v>
      </c>
      <c r="BM165" s="268" t="s">
        <v>243</v>
      </c>
    </row>
    <row r="166" s="12" customFormat="1" ht="22.8" customHeight="1">
      <c r="A166" s="12"/>
      <c r="B166" s="241"/>
      <c r="C166" s="242"/>
      <c r="D166" s="243" t="s">
        <v>77</v>
      </c>
      <c r="E166" s="254" t="s">
        <v>244</v>
      </c>
      <c r="F166" s="254" t="s">
        <v>245</v>
      </c>
      <c r="G166" s="242"/>
      <c r="H166" s="242"/>
      <c r="I166" s="245"/>
      <c r="J166" s="255">
        <f>BK166</f>
        <v>0</v>
      </c>
      <c r="K166" s="242"/>
      <c r="L166" s="246"/>
      <c r="M166" s="247"/>
      <c r="N166" s="248"/>
      <c r="O166" s="248"/>
      <c r="P166" s="249">
        <f>P167</f>
        <v>0</v>
      </c>
      <c r="Q166" s="248"/>
      <c r="R166" s="249">
        <f>R167</f>
        <v>0</v>
      </c>
      <c r="S166" s="248"/>
      <c r="T166" s="25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51" t="s">
        <v>85</v>
      </c>
      <c r="AT166" s="252" t="s">
        <v>77</v>
      </c>
      <c r="AU166" s="252" t="s">
        <v>85</v>
      </c>
      <c r="AY166" s="251" t="s">
        <v>143</v>
      </c>
      <c r="BK166" s="253">
        <f>BK167</f>
        <v>0</v>
      </c>
    </row>
    <row r="167" s="2" customFormat="1" ht="33" customHeight="1">
      <c r="A167" s="38"/>
      <c r="B167" s="39"/>
      <c r="C167" s="256" t="s">
        <v>246</v>
      </c>
      <c r="D167" s="256" t="s">
        <v>145</v>
      </c>
      <c r="E167" s="257" t="s">
        <v>247</v>
      </c>
      <c r="F167" s="258" t="s">
        <v>248</v>
      </c>
      <c r="G167" s="259" t="s">
        <v>164</v>
      </c>
      <c r="H167" s="260">
        <v>28.745999999999999</v>
      </c>
      <c r="I167" s="261"/>
      <c r="J167" s="262">
        <f>ROUND(I167*H167,2)</f>
        <v>0</v>
      </c>
      <c r="K167" s="263"/>
      <c r="L167" s="41"/>
      <c r="M167" s="264" t="s">
        <v>1</v>
      </c>
      <c r="N167" s="265" t="s">
        <v>44</v>
      </c>
      <c r="O167" s="97"/>
      <c r="P167" s="266">
        <f>O167*H167</f>
        <v>0</v>
      </c>
      <c r="Q167" s="266">
        <v>0</v>
      </c>
      <c r="R167" s="266">
        <f>Q167*H167</f>
        <v>0</v>
      </c>
      <c r="S167" s="266">
        <v>0</v>
      </c>
      <c r="T167" s="26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68" t="s">
        <v>149</v>
      </c>
      <c r="AT167" s="268" t="s">
        <v>145</v>
      </c>
      <c r="AU167" s="268" t="s">
        <v>91</v>
      </c>
      <c r="AY167" s="15" t="s">
        <v>143</v>
      </c>
      <c r="BE167" s="154">
        <f>IF(N167="základná",J167,0)</f>
        <v>0</v>
      </c>
      <c r="BF167" s="154">
        <f>IF(N167="znížená",J167,0)</f>
        <v>0</v>
      </c>
      <c r="BG167" s="154">
        <f>IF(N167="zákl. prenesená",J167,0)</f>
        <v>0</v>
      </c>
      <c r="BH167" s="154">
        <f>IF(N167="zníž. prenesená",J167,0)</f>
        <v>0</v>
      </c>
      <c r="BI167" s="154">
        <f>IF(N167="nulová",J167,0)</f>
        <v>0</v>
      </c>
      <c r="BJ167" s="15" t="s">
        <v>91</v>
      </c>
      <c r="BK167" s="154">
        <f>ROUND(I167*H167,2)</f>
        <v>0</v>
      </c>
      <c r="BL167" s="15" t="s">
        <v>149</v>
      </c>
      <c r="BM167" s="268" t="s">
        <v>249</v>
      </c>
    </row>
    <row r="168" s="12" customFormat="1" ht="25.92" customHeight="1">
      <c r="A168" s="12"/>
      <c r="B168" s="241"/>
      <c r="C168" s="242"/>
      <c r="D168" s="243" t="s">
        <v>77</v>
      </c>
      <c r="E168" s="244" t="s">
        <v>250</v>
      </c>
      <c r="F168" s="244" t="s">
        <v>251</v>
      </c>
      <c r="G168" s="242"/>
      <c r="H168" s="242"/>
      <c r="I168" s="245"/>
      <c r="J168" s="220">
        <f>BK168</f>
        <v>0</v>
      </c>
      <c r="K168" s="242"/>
      <c r="L168" s="246"/>
      <c r="M168" s="247"/>
      <c r="N168" s="248"/>
      <c r="O168" s="248"/>
      <c r="P168" s="249">
        <f>SUM(P169:P173)</f>
        <v>0</v>
      </c>
      <c r="Q168" s="248"/>
      <c r="R168" s="249">
        <f>SUM(R169:R173)</f>
        <v>0</v>
      </c>
      <c r="S168" s="248"/>
      <c r="T168" s="250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51" t="s">
        <v>85</v>
      </c>
      <c r="AT168" s="252" t="s">
        <v>77</v>
      </c>
      <c r="AU168" s="252" t="s">
        <v>78</v>
      </c>
      <c r="AY168" s="251" t="s">
        <v>143</v>
      </c>
      <c r="BK168" s="253">
        <f>SUM(BK169:BK173)</f>
        <v>0</v>
      </c>
    </row>
    <row r="169" s="2" customFormat="1" ht="62.7" customHeight="1">
      <c r="A169" s="38"/>
      <c r="B169" s="39"/>
      <c r="C169" s="256" t="s">
        <v>252</v>
      </c>
      <c r="D169" s="256" t="s">
        <v>145</v>
      </c>
      <c r="E169" s="257" t="s">
        <v>253</v>
      </c>
      <c r="F169" s="258" t="s">
        <v>254</v>
      </c>
      <c r="G169" s="259" t="s">
        <v>1</v>
      </c>
      <c r="H169" s="260">
        <v>0</v>
      </c>
      <c r="I169" s="261"/>
      <c r="J169" s="262">
        <f>ROUND(I169*H169,2)</f>
        <v>0</v>
      </c>
      <c r="K169" s="263"/>
      <c r="L169" s="41"/>
      <c r="M169" s="264" t="s">
        <v>1</v>
      </c>
      <c r="N169" s="265" t="s">
        <v>44</v>
      </c>
      <c r="O169" s="97"/>
      <c r="P169" s="266">
        <f>O169*H169</f>
        <v>0</v>
      </c>
      <c r="Q169" s="266">
        <v>0</v>
      </c>
      <c r="R169" s="266">
        <f>Q169*H169</f>
        <v>0</v>
      </c>
      <c r="S169" s="266">
        <v>0</v>
      </c>
      <c r="T169" s="26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68" t="s">
        <v>149</v>
      </c>
      <c r="AT169" s="268" t="s">
        <v>145</v>
      </c>
      <c r="AU169" s="268" t="s">
        <v>85</v>
      </c>
      <c r="AY169" s="15" t="s">
        <v>143</v>
      </c>
      <c r="BE169" s="154">
        <f>IF(N169="základná",J169,0)</f>
        <v>0</v>
      </c>
      <c r="BF169" s="154">
        <f>IF(N169="znížená",J169,0)</f>
        <v>0</v>
      </c>
      <c r="BG169" s="154">
        <f>IF(N169="zákl. prenesená",J169,0)</f>
        <v>0</v>
      </c>
      <c r="BH169" s="154">
        <f>IF(N169="zníž. prenesená",J169,0)</f>
        <v>0</v>
      </c>
      <c r="BI169" s="154">
        <f>IF(N169="nulová",J169,0)</f>
        <v>0</v>
      </c>
      <c r="BJ169" s="15" t="s">
        <v>91</v>
      </c>
      <c r="BK169" s="154">
        <f>ROUND(I169*H169,2)</f>
        <v>0</v>
      </c>
      <c r="BL169" s="15" t="s">
        <v>149</v>
      </c>
      <c r="BM169" s="268" t="s">
        <v>255</v>
      </c>
    </row>
    <row r="170" s="2" customFormat="1">
      <c r="A170" s="38"/>
      <c r="B170" s="39"/>
      <c r="C170" s="40"/>
      <c r="D170" s="282" t="s">
        <v>256</v>
      </c>
      <c r="E170" s="40"/>
      <c r="F170" s="291" t="s">
        <v>257</v>
      </c>
      <c r="G170" s="40"/>
      <c r="H170" s="40"/>
      <c r="I170" s="226"/>
      <c r="J170" s="40"/>
      <c r="K170" s="40"/>
      <c r="L170" s="41"/>
      <c r="M170" s="292"/>
      <c r="N170" s="293"/>
      <c r="O170" s="97"/>
      <c r="P170" s="97"/>
      <c r="Q170" s="97"/>
      <c r="R170" s="97"/>
      <c r="S170" s="97"/>
      <c r="T170" s="9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5" t="s">
        <v>256</v>
      </c>
      <c r="AU170" s="15" t="s">
        <v>85</v>
      </c>
    </row>
    <row r="171" s="2" customFormat="1" ht="55.5" customHeight="1">
      <c r="A171" s="38"/>
      <c r="B171" s="39"/>
      <c r="C171" s="256" t="s">
        <v>258</v>
      </c>
      <c r="D171" s="256" t="s">
        <v>145</v>
      </c>
      <c r="E171" s="257" t="s">
        <v>259</v>
      </c>
      <c r="F171" s="258" t="s">
        <v>260</v>
      </c>
      <c r="G171" s="259" t="s">
        <v>1</v>
      </c>
      <c r="H171" s="260">
        <v>0</v>
      </c>
      <c r="I171" s="261"/>
      <c r="J171" s="262">
        <f>ROUND(I171*H171,2)</f>
        <v>0</v>
      </c>
      <c r="K171" s="263"/>
      <c r="L171" s="41"/>
      <c r="M171" s="264" t="s">
        <v>1</v>
      </c>
      <c r="N171" s="265" t="s">
        <v>44</v>
      </c>
      <c r="O171" s="97"/>
      <c r="P171" s="266">
        <f>O171*H171</f>
        <v>0</v>
      </c>
      <c r="Q171" s="266">
        <v>0</v>
      </c>
      <c r="R171" s="266">
        <f>Q171*H171</f>
        <v>0</v>
      </c>
      <c r="S171" s="266">
        <v>0</v>
      </c>
      <c r="T171" s="26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68" t="s">
        <v>261</v>
      </c>
      <c r="AT171" s="268" t="s">
        <v>145</v>
      </c>
      <c r="AU171" s="268" t="s">
        <v>85</v>
      </c>
      <c r="AY171" s="15" t="s">
        <v>143</v>
      </c>
      <c r="BE171" s="154">
        <f>IF(N171="základná",J171,0)</f>
        <v>0</v>
      </c>
      <c r="BF171" s="154">
        <f>IF(N171="znížená",J171,0)</f>
        <v>0</v>
      </c>
      <c r="BG171" s="154">
        <f>IF(N171="zákl. prenesená",J171,0)</f>
        <v>0</v>
      </c>
      <c r="BH171" s="154">
        <f>IF(N171="zníž. prenesená",J171,0)</f>
        <v>0</v>
      </c>
      <c r="BI171" s="154">
        <f>IF(N171="nulová",J171,0)</f>
        <v>0</v>
      </c>
      <c r="BJ171" s="15" t="s">
        <v>91</v>
      </c>
      <c r="BK171" s="154">
        <f>ROUND(I171*H171,2)</f>
        <v>0</v>
      </c>
      <c r="BL171" s="15" t="s">
        <v>261</v>
      </c>
      <c r="BM171" s="268" t="s">
        <v>262</v>
      </c>
    </row>
    <row r="172" s="2" customFormat="1">
      <c r="A172" s="38"/>
      <c r="B172" s="39"/>
      <c r="C172" s="40"/>
      <c r="D172" s="282" t="s">
        <v>256</v>
      </c>
      <c r="E172" s="40"/>
      <c r="F172" s="291" t="s">
        <v>263</v>
      </c>
      <c r="G172" s="40"/>
      <c r="H172" s="40"/>
      <c r="I172" s="226"/>
      <c r="J172" s="40"/>
      <c r="K172" s="40"/>
      <c r="L172" s="41"/>
      <c r="M172" s="292"/>
      <c r="N172" s="293"/>
      <c r="O172" s="97"/>
      <c r="P172" s="97"/>
      <c r="Q172" s="97"/>
      <c r="R172" s="97"/>
      <c r="S172" s="97"/>
      <c r="T172" s="9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5" t="s">
        <v>256</v>
      </c>
      <c r="AU172" s="15" t="s">
        <v>85</v>
      </c>
    </row>
    <row r="173" s="2" customFormat="1" ht="49.05" customHeight="1">
      <c r="A173" s="38"/>
      <c r="B173" s="39"/>
      <c r="C173" s="256" t="s">
        <v>264</v>
      </c>
      <c r="D173" s="256" t="s">
        <v>145</v>
      </c>
      <c r="E173" s="257" t="s">
        <v>265</v>
      </c>
      <c r="F173" s="258" t="s">
        <v>266</v>
      </c>
      <c r="G173" s="259" t="s">
        <v>1</v>
      </c>
      <c r="H173" s="260">
        <v>0</v>
      </c>
      <c r="I173" s="261"/>
      <c r="J173" s="262">
        <f>ROUND(I173*H173,2)</f>
        <v>0</v>
      </c>
      <c r="K173" s="263"/>
      <c r="L173" s="41"/>
      <c r="M173" s="264" t="s">
        <v>1</v>
      </c>
      <c r="N173" s="265" t="s">
        <v>44</v>
      </c>
      <c r="O173" s="97"/>
      <c r="P173" s="266">
        <f>O173*H173</f>
        <v>0</v>
      </c>
      <c r="Q173" s="266">
        <v>0</v>
      </c>
      <c r="R173" s="266">
        <f>Q173*H173</f>
        <v>0</v>
      </c>
      <c r="S173" s="266">
        <v>0</v>
      </c>
      <c r="T173" s="26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68" t="s">
        <v>261</v>
      </c>
      <c r="AT173" s="268" t="s">
        <v>145</v>
      </c>
      <c r="AU173" s="268" t="s">
        <v>85</v>
      </c>
      <c r="AY173" s="15" t="s">
        <v>143</v>
      </c>
      <c r="BE173" s="154">
        <f>IF(N173="základná",J173,0)</f>
        <v>0</v>
      </c>
      <c r="BF173" s="154">
        <f>IF(N173="znížená",J173,0)</f>
        <v>0</v>
      </c>
      <c r="BG173" s="154">
        <f>IF(N173="zákl. prenesená",J173,0)</f>
        <v>0</v>
      </c>
      <c r="BH173" s="154">
        <f>IF(N173="zníž. prenesená",J173,0)</f>
        <v>0</v>
      </c>
      <c r="BI173" s="154">
        <f>IF(N173="nulová",J173,0)</f>
        <v>0</v>
      </c>
      <c r="BJ173" s="15" t="s">
        <v>91</v>
      </c>
      <c r="BK173" s="154">
        <f>ROUND(I173*H173,2)</f>
        <v>0</v>
      </c>
      <c r="BL173" s="15" t="s">
        <v>261</v>
      </c>
      <c r="BM173" s="268" t="s">
        <v>267</v>
      </c>
    </row>
    <row r="174" s="2" customFormat="1" ht="49.92" customHeight="1">
      <c r="A174" s="38"/>
      <c r="B174" s="39"/>
      <c r="C174" s="40"/>
      <c r="D174" s="40"/>
      <c r="E174" s="244" t="s">
        <v>268</v>
      </c>
      <c r="F174" s="244" t="s">
        <v>269</v>
      </c>
      <c r="G174" s="40"/>
      <c r="H174" s="40"/>
      <c r="I174" s="40"/>
      <c r="J174" s="220">
        <f>BK174</f>
        <v>0</v>
      </c>
      <c r="K174" s="40"/>
      <c r="L174" s="41"/>
      <c r="M174" s="292"/>
      <c r="N174" s="293"/>
      <c r="O174" s="97"/>
      <c r="P174" s="97"/>
      <c r="Q174" s="97"/>
      <c r="R174" s="97"/>
      <c r="S174" s="97"/>
      <c r="T174" s="9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5" t="s">
        <v>77</v>
      </c>
      <c r="AU174" s="15" t="s">
        <v>78</v>
      </c>
      <c r="AY174" s="15" t="s">
        <v>270</v>
      </c>
      <c r="BK174" s="154">
        <f>SUM(BK175:BK179)</f>
        <v>0</v>
      </c>
    </row>
    <row r="175" s="2" customFormat="1" ht="16.32" customHeight="1">
      <c r="A175" s="38"/>
      <c r="B175" s="39"/>
      <c r="C175" s="294" t="s">
        <v>1</v>
      </c>
      <c r="D175" s="294" t="s">
        <v>145</v>
      </c>
      <c r="E175" s="295" t="s">
        <v>1</v>
      </c>
      <c r="F175" s="296" t="s">
        <v>1</v>
      </c>
      <c r="G175" s="297" t="s">
        <v>1</v>
      </c>
      <c r="H175" s="298"/>
      <c r="I175" s="299"/>
      <c r="J175" s="300">
        <f>BK175</f>
        <v>0</v>
      </c>
      <c r="K175" s="263"/>
      <c r="L175" s="41"/>
      <c r="M175" s="301" t="s">
        <v>1</v>
      </c>
      <c r="N175" s="302" t="s">
        <v>44</v>
      </c>
      <c r="O175" s="97"/>
      <c r="P175" s="97"/>
      <c r="Q175" s="97"/>
      <c r="R175" s="97"/>
      <c r="S175" s="97"/>
      <c r="T175" s="9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5" t="s">
        <v>270</v>
      </c>
      <c r="AU175" s="15" t="s">
        <v>85</v>
      </c>
      <c r="AY175" s="15" t="s">
        <v>270</v>
      </c>
      <c r="BE175" s="154">
        <f>IF(N175="základná",J175,0)</f>
        <v>0</v>
      </c>
      <c r="BF175" s="154">
        <f>IF(N175="znížená",J175,0)</f>
        <v>0</v>
      </c>
      <c r="BG175" s="154">
        <f>IF(N175="zákl. prenesená",J175,0)</f>
        <v>0</v>
      </c>
      <c r="BH175" s="154">
        <f>IF(N175="zníž. prenesená",J175,0)</f>
        <v>0</v>
      </c>
      <c r="BI175" s="154">
        <f>IF(N175="nulová",J175,0)</f>
        <v>0</v>
      </c>
      <c r="BJ175" s="15" t="s">
        <v>91</v>
      </c>
      <c r="BK175" s="154">
        <f>I175*H175</f>
        <v>0</v>
      </c>
    </row>
    <row r="176" s="2" customFormat="1" ht="16.32" customHeight="1">
      <c r="A176" s="38"/>
      <c r="B176" s="39"/>
      <c r="C176" s="294" t="s">
        <v>1</v>
      </c>
      <c r="D176" s="294" t="s">
        <v>145</v>
      </c>
      <c r="E176" s="295" t="s">
        <v>1</v>
      </c>
      <c r="F176" s="296" t="s">
        <v>1</v>
      </c>
      <c r="G176" s="297" t="s">
        <v>1</v>
      </c>
      <c r="H176" s="298"/>
      <c r="I176" s="299"/>
      <c r="J176" s="300">
        <f>BK176</f>
        <v>0</v>
      </c>
      <c r="K176" s="263"/>
      <c r="L176" s="41"/>
      <c r="M176" s="301" t="s">
        <v>1</v>
      </c>
      <c r="N176" s="302" t="s">
        <v>44</v>
      </c>
      <c r="O176" s="97"/>
      <c r="P176" s="97"/>
      <c r="Q176" s="97"/>
      <c r="R176" s="97"/>
      <c r="S176" s="97"/>
      <c r="T176" s="9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5" t="s">
        <v>270</v>
      </c>
      <c r="AU176" s="15" t="s">
        <v>85</v>
      </c>
      <c r="AY176" s="15" t="s">
        <v>270</v>
      </c>
      <c r="BE176" s="154">
        <f>IF(N176="základná",J176,0)</f>
        <v>0</v>
      </c>
      <c r="BF176" s="154">
        <f>IF(N176="znížená",J176,0)</f>
        <v>0</v>
      </c>
      <c r="BG176" s="154">
        <f>IF(N176="zákl. prenesená",J176,0)</f>
        <v>0</v>
      </c>
      <c r="BH176" s="154">
        <f>IF(N176="zníž. prenesená",J176,0)</f>
        <v>0</v>
      </c>
      <c r="BI176" s="154">
        <f>IF(N176="nulová",J176,0)</f>
        <v>0</v>
      </c>
      <c r="BJ176" s="15" t="s">
        <v>91</v>
      </c>
      <c r="BK176" s="154">
        <f>I176*H176</f>
        <v>0</v>
      </c>
    </row>
    <row r="177" s="2" customFormat="1" ht="16.32" customHeight="1">
      <c r="A177" s="38"/>
      <c r="B177" s="39"/>
      <c r="C177" s="294" t="s">
        <v>1</v>
      </c>
      <c r="D177" s="294" t="s">
        <v>145</v>
      </c>
      <c r="E177" s="295" t="s">
        <v>1</v>
      </c>
      <c r="F177" s="296" t="s">
        <v>1</v>
      </c>
      <c r="G177" s="297" t="s">
        <v>1</v>
      </c>
      <c r="H177" s="298"/>
      <c r="I177" s="299"/>
      <c r="J177" s="300">
        <f>BK177</f>
        <v>0</v>
      </c>
      <c r="K177" s="263"/>
      <c r="L177" s="41"/>
      <c r="M177" s="301" t="s">
        <v>1</v>
      </c>
      <c r="N177" s="302" t="s">
        <v>44</v>
      </c>
      <c r="O177" s="97"/>
      <c r="P177" s="97"/>
      <c r="Q177" s="97"/>
      <c r="R177" s="97"/>
      <c r="S177" s="97"/>
      <c r="T177" s="9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5" t="s">
        <v>270</v>
      </c>
      <c r="AU177" s="15" t="s">
        <v>85</v>
      </c>
      <c r="AY177" s="15" t="s">
        <v>270</v>
      </c>
      <c r="BE177" s="154">
        <f>IF(N177="základná",J177,0)</f>
        <v>0</v>
      </c>
      <c r="BF177" s="154">
        <f>IF(N177="znížená",J177,0)</f>
        <v>0</v>
      </c>
      <c r="BG177" s="154">
        <f>IF(N177="zákl. prenesená",J177,0)</f>
        <v>0</v>
      </c>
      <c r="BH177" s="154">
        <f>IF(N177="zníž. prenesená",J177,0)</f>
        <v>0</v>
      </c>
      <c r="BI177" s="154">
        <f>IF(N177="nulová",J177,0)</f>
        <v>0</v>
      </c>
      <c r="BJ177" s="15" t="s">
        <v>91</v>
      </c>
      <c r="BK177" s="154">
        <f>I177*H177</f>
        <v>0</v>
      </c>
    </row>
    <row r="178" s="2" customFormat="1" ht="16.32" customHeight="1">
      <c r="A178" s="38"/>
      <c r="B178" s="39"/>
      <c r="C178" s="294" t="s">
        <v>1</v>
      </c>
      <c r="D178" s="294" t="s">
        <v>145</v>
      </c>
      <c r="E178" s="295" t="s">
        <v>1</v>
      </c>
      <c r="F178" s="296" t="s">
        <v>1</v>
      </c>
      <c r="G178" s="297" t="s">
        <v>1</v>
      </c>
      <c r="H178" s="298"/>
      <c r="I178" s="299"/>
      <c r="J178" s="300">
        <f>BK178</f>
        <v>0</v>
      </c>
      <c r="K178" s="263"/>
      <c r="L178" s="41"/>
      <c r="M178" s="301" t="s">
        <v>1</v>
      </c>
      <c r="N178" s="302" t="s">
        <v>44</v>
      </c>
      <c r="O178" s="97"/>
      <c r="P178" s="97"/>
      <c r="Q178" s="97"/>
      <c r="R178" s="97"/>
      <c r="S178" s="97"/>
      <c r="T178" s="9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5" t="s">
        <v>270</v>
      </c>
      <c r="AU178" s="15" t="s">
        <v>85</v>
      </c>
      <c r="AY178" s="15" t="s">
        <v>270</v>
      </c>
      <c r="BE178" s="154">
        <f>IF(N178="základná",J178,0)</f>
        <v>0</v>
      </c>
      <c r="BF178" s="154">
        <f>IF(N178="znížená",J178,0)</f>
        <v>0</v>
      </c>
      <c r="BG178" s="154">
        <f>IF(N178="zákl. prenesená",J178,0)</f>
        <v>0</v>
      </c>
      <c r="BH178" s="154">
        <f>IF(N178="zníž. prenesená",J178,0)</f>
        <v>0</v>
      </c>
      <c r="BI178" s="154">
        <f>IF(N178="nulová",J178,0)</f>
        <v>0</v>
      </c>
      <c r="BJ178" s="15" t="s">
        <v>91</v>
      </c>
      <c r="BK178" s="154">
        <f>I178*H178</f>
        <v>0</v>
      </c>
    </row>
    <row r="179" s="2" customFormat="1" ht="16.32" customHeight="1">
      <c r="A179" s="38"/>
      <c r="B179" s="39"/>
      <c r="C179" s="294" t="s">
        <v>1</v>
      </c>
      <c r="D179" s="294" t="s">
        <v>145</v>
      </c>
      <c r="E179" s="295" t="s">
        <v>1</v>
      </c>
      <c r="F179" s="296" t="s">
        <v>1</v>
      </c>
      <c r="G179" s="297" t="s">
        <v>1</v>
      </c>
      <c r="H179" s="298"/>
      <c r="I179" s="299"/>
      <c r="J179" s="300">
        <f>BK179</f>
        <v>0</v>
      </c>
      <c r="K179" s="263"/>
      <c r="L179" s="41"/>
      <c r="M179" s="301" t="s">
        <v>1</v>
      </c>
      <c r="N179" s="302" t="s">
        <v>44</v>
      </c>
      <c r="O179" s="303"/>
      <c r="P179" s="303"/>
      <c r="Q179" s="303"/>
      <c r="R179" s="303"/>
      <c r="S179" s="303"/>
      <c r="T179" s="304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5" t="s">
        <v>270</v>
      </c>
      <c r="AU179" s="15" t="s">
        <v>85</v>
      </c>
      <c r="AY179" s="15" t="s">
        <v>270</v>
      </c>
      <c r="BE179" s="154">
        <f>IF(N179="základná",J179,0)</f>
        <v>0</v>
      </c>
      <c r="BF179" s="154">
        <f>IF(N179="znížená",J179,0)</f>
        <v>0</v>
      </c>
      <c r="BG179" s="154">
        <f>IF(N179="zákl. prenesená",J179,0)</f>
        <v>0</v>
      </c>
      <c r="BH179" s="154">
        <f>IF(N179="zníž. prenesená",J179,0)</f>
        <v>0</v>
      </c>
      <c r="BI179" s="154">
        <f>IF(N179="nulová",J179,0)</f>
        <v>0</v>
      </c>
      <c r="BJ179" s="15" t="s">
        <v>91</v>
      </c>
      <c r="BK179" s="154">
        <f>I179*H179</f>
        <v>0</v>
      </c>
    </row>
    <row r="180" s="2" customFormat="1" ht="6.96" customHeight="1">
      <c r="A180" s="38"/>
      <c r="B180" s="72"/>
      <c r="C180" s="73"/>
      <c r="D180" s="73"/>
      <c r="E180" s="73"/>
      <c r="F180" s="73"/>
      <c r="G180" s="73"/>
      <c r="H180" s="73"/>
      <c r="I180" s="73"/>
      <c r="J180" s="73"/>
      <c r="K180" s="73"/>
      <c r="L180" s="41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46NQPdJoUZi4jpi/juenbW9Kt7G66NtI7duyRs+9WdjPqBpKS1/9qtfagHtq3wQMn34GcxbeHWwx7hlHPHn3zA==" hashValue="gYhCOfWxdoNJ2dUZ6YfwwylZ/QHrhrvoRaGsW5INpp12csxghip77LpjZRtjIKsl/jAOLy2lOf82PvImGrT6xg==" algorithmName="SHA-512" password="C549"/>
  <autoFilter ref="C136:K179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9:F109"/>
    <mergeCell ref="D110:F110"/>
    <mergeCell ref="D111:F111"/>
    <mergeCell ref="D112:F112"/>
    <mergeCell ref="D113:F113"/>
    <mergeCell ref="E125:H125"/>
    <mergeCell ref="E127:H127"/>
    <mergeCell ref="E129:H129"/>
    <mergeCell ref="L2:V2"/>
  </mergeCells>
  <dataValidations count="2">
    <dataValidation type="list" allowBlank="1" showInputMessage="1" showErrorMessage="1" error="Povolené sú hodnoty K, M." sqref="D175:D180">
      <formula1>"K, M"</formula1>
    </dataValidation>
    <dataValidation type="list" allowBlank="1" showInputMessage="1" showErrorMessage="1" error="Povolené sú hodnoty základná, znížená, nulová." sqref="N175:N180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1"/>
      <c r="C3" s="162"/>
      <c r="D3" s="162"/>
      <c r="E3" s="162"/>
      <c r="F3" s="162"/>
      <c r="G3" s="162"/>
      <c r="H3" s="18"/>
    </row>
    <row r="4" s="1" customFormat="1" ht="24.96" customHeight="1">
      <c r="B4" s="18"/>
      <c r="C4" s="163" t="s">
        <v>271</v>
      </c>
      <c r="H4" s="18"/>
    </row>
    <row r="5" s="1" customFormat="1" ht="12" customHeight="1">
      <c r="B5" s="18"/>
      <c r="C5" s="305" t="s">
        <v>12</v>
      </c>
      <c r="D5" s="171" t="s">
        <v>13</v>
      </c>
      <c r="E5" s="1"/>
      <c r="F5" s="1"/>
      <c r="H5" s="18"/>
    </row>
    <row r="6" s="1" customFormat="1" ht="36.96" customHeight="1">
      <c r="B6" s="18"/>
      <c r="C6" s="306" t="s">
        <v>15</v>
      </c>
      <c r="D6" s="307" t="s">
        <v>16</v>
      </c>
      <c r="E6" s="1"/>
      <c r="F6" s="1"/>
      <c r="H6" s="18"/>
    </row>
    <row r="7" s="1" customFormat="1" ht="16.5" customHeight="1">
      <c r="B7" s="18"/>
      <c r="C7" s="165" t="s">
        <v>21</v>
      </c>
      <c r="D7" s="168" t="str">
        <f>'Rekapitulácia stavby'!AN8</f>
        <v>8. 3. 2024</v>
      </c>
      <c r="H7" s="18"/>
    </row>
    <row r="8" s="2" customFormat="1" ht="10.8" customHeight="1">
      <c r="A8" s="38"/>
      <c r="B8" s="41"/>
      <c r="C8" s="38"/>
      <c r="D8" s="38"/>
      <c r="E8" s="38"/>
      <c r="F8" s="38"/>
      <c r="G8" s="38"/>
      <c r="H8" s="41"/>
    </row>
    <row r="9" s="11" customFormat="1" ht="29.28" customHeight="1">
      <c r="A9" s="229"/>
      <c r="B9" s="308"/>
      <c r="C9" s="309" t="s">
        <v>59</v>
      </c>
      <c r="D9" s="310" t="s">
        <v>60</v>
      </c>
      <c r="E9" s="310" t="s">
        <v>131</v>
      </c>
      <c r="F9" s="311" t="s">
        <v>272</v>
      </c>
      <c r="G9" s="229"/>
      <c r="H9" s="308"/>
    </row>
    <row r="10" s="2" customFormat="1" ht="26.4" customHeight="1">
      <c r="A10" s="38"/>
      <c r="B10" s="41"/>
      <c r="C10" s="312" t="s">
        <v>273</v>
      </c>
      <c r="D10" s="312" t="s">
        <v>89</v>
      </c>
      <c r="E10" s="38"/>
      <c r="F10" s="38"/>
      <c r="G10" s="38"/>
      <c r="H10" s="41"/>
    </row>
    <row r="11" s="2" customFormat="1" ht="16.8" customHeight="1">
      <c r="A11" s="38"/>
      <c r="B11" s="41"/>
      <c r="C11" s="313" t="s">
        <v>274</v>
      </c>
      <c r="D11" s="314" t="s">
        <v>1</v>
      </c>
      <c r="E11" s="315" t="s">
        <v>1</v>
      </c>
      <c r="F11" s="316">
        <v>53</v>
      </c>
      <c r="G11" s="38"/>
      <c r="H11" s="41"/>
    </row>
    <row r="12" s="2" customFormat="1" ht="16.8" customHeight="1">
      <c r="A12" s="38"/>
      <c r="B12" s="41"/>
      <c r="C12" s="317" t="s">
        <v>1</v>
      </c>
      <c r="D12" s="317" t="s">
        <v>275</v>
      </c>
      <c r="E12" s="15" t="s">
        <v>1</v>
      </c>
      <c r="F12" s="318">
        <v>53</v>
      </c>
      <c r="G12" s="38"/>
      <c r="H12" s="41"/>
    </row>
    <row r="13" s="2" customFormat="1" ht="16.8" customHeight="1">
      <c r="A13" s="38"/>
      <c r="B13" s="41"/>
      <c r="C13" s="317" t="s">
        <v>274</v>
      </c>
      <c r="D13" s="317" t="s">
        <v>276</v>
      </c>
      <c r="E13" s="15" t="s">
        <v>1</v>
      </c>
      <c r="F13" s="318">
        <v>53</v>
      </c>
      <c r="G13" s="38"/>
      <c r="H13" s="41"/>
    </row>
    <row r="14" s="2" customFormat="1" ht="16.8" customHeight="1">
      <c r="A14" s="38"/>
      <c r="B14" s="41"/>
      <c r="C14" s="319" t="s">
        <v>277</v>
      </c>
      <c r="D14" s="38"/>
      <c r="E14" s="38"/>
      <c r="F14" s="38"/>
      <c r="G14" s="38"/>
      <c r="H14" s="41"/>
    </row>
    <row r="15" s="2" customFormat="1" ht="16.8" customHeight="1">
      <c r="A15" s="38"/>
      <c r="B15" s="41"/>
      <c r="C15" s="317" t="s">
        <v>176</v>
      </c>
      <c r="D15" s="317" t="s">
        <v>177</v>
      </c>
      <c r="E15" s="15" t="s">
        <v>173</v>
      </c>
      <c r="F15" s="318">
        <v>17.489999999999998</v>
      </c>
      <c r="G15" s="38"/>
      <c r="H15" s="41"/>
    </row>
    <row r="16" s="2" customFormat="1">
      <c r="A16" s="38"/>
      <c r="B16" s="41"/>
      <c r="C16" s="317" t="s">
        <v>171</v>
      </c>
      <c r="D16" s="317" t="s">
        <v>172</v>
      </c>
      <c r="E16" s="15" t="s">
        <v>173</v>
      </c>
      <c r="F16" s="318">
        <v>17.489999999999998</v>
      </c>
      <c r="G16" s="38"/>
      <c r="H16" s="41"/>
    </row>
    <row r="17" s="2" customFormat="1" ht="16.8" customHeight="1">
      <c r="A17" s="38"/>
      <c r="B17" s="41"/>
      <c r="C17" s="313" t="s">
        <v>278</v>
      </c>
      <c r="D17" s="314" t="s">
        <v>1</v>
      </c>
      <c r="E17" s="315" t="s">
        <v>1</v>
      </c>
      <c r="F17" s="316">
        <v>24.899999999999999</v>
      </c>
      <c r="G17" s="38"/>
      <c r="H17" s="41"/>
    </row>
    <row r="18" s="2" customFormat="1" ht="16.8" customHeight="1">
      <c r="A18" s="38"/>
      <c r="B18" s="41"/>
      <c r="C18" s="317" t="s">
        <v>1</v>
      </c>
      <c r="D18" s="317" t="s">
        <v>279</v>
      </c>
      <c r="E18" s="15" t="s">
        <v>1</v>
      </c>
      <c r="F18" s="318">
        <v>0</v>
      </c>
      <c r="G18" s="38"/>
      <c r="H18" s="41"/>
    </row>
    <row r="19" s="2" customFormat="1" ht="16.8" customHeight="1">
      <c r="A19" s="38"/>
      <c r="B19" s="41"/>
      <c r="C19" s="317" t="s">
        <v>1</v>
      </c>
      <c r="D19" s="317" t="s">
        <v>280</v>
      </c>
      <c r="E19" s="15" t="s">
        <v>1</v>
      </c>
      <c r="F19" s="318">
        <v>24.899999999999999</v>
      </c>
      <c r="G19" s="38"/>
      <c r="H19" s="41"/>
    </row>
    <row r="20" s="2" customFormat="1" ht="16.8" customHeight="1">
      <c r="A20" s="38"/>
      <c r="B20" s="41"/>
      <c r="C20" s="317" t="s">
        <v>278</v>
      </c>
      <c r="D20" s="317" t="s">
        <v>276</v>
      </c>
      <c r="E20" s="15" t="s">
        <v>1</v>
      </c>
      <c r="F20" s="318">
        <v>24.899999999999999</v>
      </c>
      <c r="G20" s="38"/>
      <c r="H20" s="41"/>
    </row>
    <row r="21" s="2" customFormat="1" ht="16.8" customHeight="1">
      <c r="A21" s="38"/>
      <c r="B21" s="41"/>
      <c r="C21" s="319" t="s">
        <v>277</v>
      </c>
      <c r="D21" s="38"/>
      <c r="E21" s="38"/>
      <c r="F21" s="38"/>
      <c r="G21" s="38"/>
      <c r="H21" s="41"/>
    </row>
    <row r="22" s="2" customFormat="1">
      <c r="A22" s="38"/>
      <c r="B22" s="41"/>
      <c r="C22" s="317" t="s">
        <v>180</v>
      </c>
      <c r="D22" s="317" t="s">
        <v>181</v>
      </c>
      <c r="E22" s="15" t="s">
        <v>173</v>
      </c>
      <c r="F22" s="318">
        <v>8.2170000000000005</v>
      </c>
      <c r="G22" s="38"/>
      <c r="H22" s="41"/>
    </row>
    <row r="23" s="2" customFormat="1" ht="16.8" customHeight="1">
      <c r="A23" s="38"/>
      <c r="B23" s="41"/>
      <c r="C23" s="317" t="s">
        <v>176</v>
      </c>
      <c r="D23" s="317" t="s">
        <v>177</v>
      </c>
      <c r="E23" s="15" t="s">
        <v>173</v>
      </c>
      <c r="F23" s="318">
        <v>17.489999999999998</v>
      </c>
      <c r="G23" s="38"/>
      <c r="H23" s="41"/>
    </row>
    <row r="24" s="2" customFormat="1" ht="16.8" customHeight="1">
      <c r="A24" s="38"/>
      <c r="B24" s="41"/>
      <c r="C24" s="313" t="s">
        <v>281</v>
      </c>
      <c r="D24" s="314" t="s">
        <v>1</v>
      </c>
      <c r="E24" s="315" t="s">
        <v>1</v>
      </c>
      <c r="F24" s="316">
        <v>51.399999999999999</v>
      </c>
      <c r="G24" s="38"/>
      <c r="H24" s="41"/>
    </row>
    <row r="25" s="2" customFormat="1" ht="16.8" customHeight="1">
      <c r="A25" s="38"/>
      <c r="B25" s="41"/>
      <c r="C25" s="317" t="s">
        <v>1</v>
      </c>
      <c r="D25" s="317" t="s">
        <v>279</v>
      </c>
      <c r="E25" s="15" t="s">
        <v>1</v>
      </c>
      <c r="F25" s="318">
        <v>0</v>
      </c>
      <c r="G25" s="38"/>
      <c r="H25" s="41"/>
    </row>
    <row r="26" s="2" customFormat="1" ht="16.8" customHeight="1">
      <c r="A26" s="38"/>
      <c r="B26" s="41"/>
      <c r="C26" s="317" t="s">
        <v>1</v>
      </c>
      <c r="D26" s="317" t="s">
        <v>282</v>
      </c>
      <c r="E26" s="15" t="s">
        <v>1</v>
      </c>
      <c r="F26" s="318">
        <v>0</v>
      </c>
      <c r="G26" s="38"/>
      <c r="H26" s="41"/>
    </row>
    <row r="27" s="2" customFormat="1">
      <c r="A27" s="38"/>
      <c r="B27" s="41"/>
      <c r="C27" s="317" t="s">
        <v>1</v>
      </c>
      <c r="D27" s="317" t="s">
        <v>283</v>
      </c>
      <c r="E27" s="15" t="s">
        <v>1</v>
      </c>
      <c r="F27" s="318">
        <v>49.799999999999997</v>
      </c>
      <c r="G27" s="38"/>
      <c r="H27" s="41"/>
    </row>
    <row r="28" s="2" customFormat="1" ht="16.8" customHeight="1">
      <c r="A28" s="38"/>
      <c r="B28" s="41"/>
      <c r="C28" s="317" t="s">
        <v>1</v>
      </c>
      <c r="D28" s="317" t="s">
        <v>284</v>
      </c>
      <c r="E28" s="15" t="s">
        <v>1</v>
      </c>
      <c r="F28" s="318">
        <v>1.6000000000000001</v>
      </c>
      <c r="G28" s="38"/>
      <c r="H28" s="41"/>
    </row>
    <row r="29" s="2" customFormat="1" ht="16.8" customHeight="1">
      <c r="A29" s="38"/>
      <c r="B29" s="41"/>
      <c r="C29" s="317" t="s">
        <v>281</v>
      </c>
      <c r="D29" s="317" t="s">
        <v>276</v>
      </c>
      <c r="E29" s="15" t="s">
        <v>1</v>
      </c>
      <c r="F29" s="318">
        <v>51.399999999999999</v>
      </c>
      <c r="G29" s="38"/>
      <c r="H29" s="41"/>
    </row>
    <row r="30" s="2" customFormat="1" ht="16.8" customHeight="1">
      <c r="A30" s="38"/>
      <c r="B30" s="41"/>
      <c r="C30" s="319" t="s">
        <v>277</v>
      </c>
      <c r="D30" s="38"/>
      <c r="E30" s="38"/>
      <c r="F30" s="38"/>
      <c r="G30" s="38"/>
      <c r="H30" s="41"/>
    </row>
    <row r="31" s="2" customFormat="1" ht="16.8" customHeight="1">
      <c r="A31" s="38"/>
      <c r="B31" s="41"/>
      <c r="C31" s="317" t="s">
        <v>153</v>
      </c>
      <c r="D31" s="317" t="s">
        <v>154</v>
      </c>
      <c r="E31" s="15" t="s">
        <v>148</v>
      </c>
      <c r="F31" s="318">
        <v>16.962</v>
      </c>
      <c r="G31" s="38"/>
      <c r="H31" s="41"/>
    </row>
    <row r="32" s="2" customFormat="1">
      <c r="A32" s="38"/>
      <c r="B32" s="41"/>
      <c r="C32" s="317" t="s">
        <v>146</v>
      </c>
      <c r="D32" s="317" t="s">
        <v>147</v>
      </c>
      <c r="E32" s="15" t="s">
        <v>148</v>
      </c>
      <c r="F32" s="318">
        <v>16.962</v>
      </c>
      <c r="G32" s="38"/>
      <c r="H32" s="41"/>
    </row>
    <row r="33" s="2" customFormat="1" ht="16.8" customHeight="1">
      <c r="A33" s="38"/>
      <c r="B33" s="41"/>
      <c r="C33" s="317" t="s">
        <v>157</v>
      </c>
      <c r="D33" s="317" t="s">
        <v>158</v>
      </c>
      <c r="E33" s="15" t="s">
        <v>148</v>
      </c>
      <c r="F33" s="318">
        <v>16.962</v>
      </c>
      <c r="G33" s="38"/>
      <c r="H33" s="41"/>
    </row>
    <row r="34" s="2" customFormat="1" ht="7.44" customHeight="1">
      <c r="A34" s="38"/>
      <c r="B34" s="200"/>
      <c r="C34" s="201"/>
      <c r="D34" s="201"/>
      <c r="E34" s="201"/>
      <c r="F34" s="201"/>
      <c r="G34" s="201"/>
      <c r="H34" s="41"/>
    </row>
    <row r="35" s="2" customFormat="1">
      <c r="A35" s="38"/>
      <c r="B35" s="38"/>
      <c r="C35" s="38"/>
      <c r="D35" s="38"/>
      <c r="E35" s="38"/>
      <c r="F35" s="38"/>
      <c r="G35" s="38"/>
      <c r="H35" s="38"/>
    </row>
  </sheetData>
  <sheetProtection sheet="1" formatColumns="0" formatRows="0" objects="1" scenarios="1" spinCount="100000" saltValue="q48bXWPipShHQARpXe/pz/mEYNI7ntvfwulKT+962qXZpsUSBjByonzjRKfPkFnFpSPHf5x7S8mZtVCrIfsu3A==" hashValue="ZKMtehWBe3E4/d1Jx0Dzq2d8GfDgC7T7ChIbbI4AOYHbVf3eQP7HEZKLHGodT4TBRYLrqYJS49hxSs/QBymqIQ==" algorithmName="SHA-512" password="C54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2024-06-21T06:30:23Z</dcterms:created>
  <dcterms:modified xsi:type="dcterms:W3CDTF">2024-06-21T06:30:27Z</dcterms:modified>
</cp:coreProperties>
</file>